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V:\Akce\Akce.22\Klvrapdusp.0422\_PD DUSP\_pdf\rozpočet\rozdělení\Kladno - Vrapická _ 230629 - Chodníky\"/>
    </mc:Choice>
  </mc:AlternateContent>
  <xr:revisionPtr revIDLastSave="0" documentId="13_ncr:1_{F428DB0C-6883-48EC-8326-2E8043DF3FCF}" xr6:coauthVersionLast="47" xr6:coauthVersionMax="47" xr10:uidLastSave="{00000000-0000-0000-0000-000000000000}"/>
  <bookViews>
    <workbookView xWindow="-28920" yWindow="5325" windowWidth="29040" windowHeight="15840" activeTab="1" xr2:uid="{00000000-000D-0000-FFFF-FFFF00000000}"/>
  </bookViews>
  <sheets>
    <sheet name="Rekapitulace stavby" sheetId="1" r:id="rId1"/>
    <sheet name="01 - SO 01 Havárie odvodnění" sheetId="2" r:id="rId2"/>
  </sheets>
  <definedNames>
    <definedName name="_xlnm._FilterDatabase" localSheetId="1" hidden="1">'01 - SO 01 Havárie odvodnění'!$C$123:$K$334</definedName>
    <definedName name="_xlnm.Print_Titles" localSheetId="1">'01 - SO 01 Havárie odvodnění'!$123:$123</definedName>
    <definedName name="_xlnm.Print_Titles" localSheetId="0">'Rekapitulace stavby'!$92:$92</definedName>
    <definedName name="_xlnm.Print_Area" localSheetId="1">'01 - SO 01 Havárie odvodnění'!$C$4:$J$76,'01 - SO 01 Havárie odvodnění'!$C$82:$J$105,'01 - SO 01 Havárie odvodnění'!$C$111:$J$334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32" i="2"/>
  <c r="BH332" i="2"/>
  <c r="BG332" i="2"/>
  <c r="BF332" i="2"/>
  <c r="T332" i="2"/>
  <c r="T331" i="2"/>
  <c r="T330" i="2" s="1"/>
  <c r="R332" i="2"/>
  <c r="R331" i="2"/>
  <c r="R330" i="2" s="1"/>
  <c r="P332" i="2"/>
  <c r="P331" i="2"/>
  <c r="P330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24" i="2"/>
  <c r="J317" i="2"/>
  <c r="J306" i="2"/>
  <c r="BK295" i="2"/>
  <c r="J254" i="2"/>
  <c r="BK229" i="2"/>
  <c r="J199" i="2"/>
  <c r="J175" i="2"/>
  <c r="BK127" i="2"/>
  <c r="J326" i="2"/>
  <c r="J297" i="2"/>
  <c r="J293" i="2"/>
  <c r="J279" i="2"/>
  <c r="J266" i="2"/>
  <c r="J247" i="2"/>
  <c r="J211" i="2"/>
  <c r="BK193" i="2"/>
  <c r="J137" i="2"/>
  <c r="J312" i="2"/>
  <c r="J303" i="2"/>
  <c r="BK276" i="2"/>
  <c r="BK204" i="2"/>
  <c r="J181" i="2"/>
  <c r="J130" i="2"/>
  <c r="J321" i="2"/>
  <c r="BK309" i="2"/>
  <c r="BK293" i="2"/>
  <c r="J281" i="2"/>
  <c r="BK241" i="2"/>
  <c r="J223" i="2"/>
  <c r="BK189" i="2"/>
  <c r="BK175" i="2"/>
  <c r="BK156" i="2"/>
  <c r="BK137" i="2"/>
  <c r="J320" i="2"/>
  <c r="BK307" i="2"/>
  <c r="BK297" i="2"/>
  <c r="BK279" i="2"/>
  <c r="J238" i="2"/>
  <c r="BK226" i="2"/>
  <c r="BK198" i="2"/>
  <c r="BK134" i="2"/>
  <c r="BK332" i="2"/>
  <c r="BK325" i="2"/>
  <c r="BK296" i="2"/>
  <c r="J290" i="2"/>
  <c r="BK281" i="2"/>
  <c r="J258" i="2"/>
  <c r="BK238" i="2"/>
  <c r="BK210" i="2"/>
  <c r="J189" i="2"/>
  <c r="BK144" i="2"/>
  <c r="J325" i="2"/>
  <c r="J309" i="2"/>
  <c r="J300" i="2"/>
  <c r="J274" i="2"/>
  <c r="BK211" i="2"/>
  <c r="J200" i="2"/>
  <c r="BK187" i="2"/>
  <c r="BK150" i="2"/>
  <c r="J324" i="2"/>
  <c r="BK312" i="2"/>
  <c r="J296" i="2"/>
  <c r="BK284" i="2"/>
  <c r="BK247" i="2"/>
  <c r="J229" i="2"/>
  <c r="BK217" i="2"/>
  <c r="J187" i="2"/>
  <c r="J168" i="2"/>
  <c r="J150" i="2"/>
  <c r="BK131" i="2"/>
  <c r="BK326" i="2"/>
  <c r="J313" i="2"/>
  <c r="BK300" i="2"/>
  <c r="J289" i="2"/>
  <c r="J241" i="2"/>
  <c r="BK223" i="2"/>
  <c r="J204" i="2"/>
  <c r="J156" i="2"/>
  <c r="BK130" i="2"/>
  <c r="J329" i="2"/>
  <c r="BK320" i="2"/>
  <c r="J295" i="2"/>
  <c r="BK289" i="2"/>
  <c r="BK274" i="2"/>
  <c r="J251" i="2"/>
  <c r="J217" i="2"/>
  <c r="BK200" i="2"/>
  <c r="BK168" i="2"/>
  <c r="J332" i="2"/>
  <c r="BK313" i="2"/>
  <c r="BK306" i="2"/>
  <c r="BK286" i="2"/>
  <c r="BK258" i="2"/>
  <c r="J210" i="2"/>
  <c r="BK188" i="2"/>
  <c r="BK153" i="2"/>
  <c r="BK329" i="2"/>
  <c r="J316" i="2"/>
  <c r="J307" i="2"/>
  <c r="J286" i="2"/>
  <c r="J276" i="2"/>
  <c r="J226" i="2"/>
  <c r="J198" i="2"/>
  <c r="BK181" i="2"/>
  <c r="J165" i="2"/>
  <c r="J144" i="2"/>
  <c r="J127" i="2"/>
  <c r="BK321" i="2"/>
  <c r="BK316" i="2"/>
  <c r="BK303" i="2"/>
  <c r="J294" i="2"/>
  <c r="BK266" i="2"/>
  <c r="J232" i="2"/>
  <c r="BK209" i="2"/>
  <c r="J193" i="2"/>
  <c r="J131" i="2"/>
  <c r="BK328" i="2"/>
  <c r="J308" i="2"/>
  <c r="BK294" i="2"/>
  <c r="J284" i="2"/>
  <c r="J271" i="2"/>
  <c r="BK254" i="2"/>
  <c r="BK220" i="2"/>
  <c r="J209" i="2"/>
  <c r="J171" i="2"/>
  <c r="AS94" i="1"/>
  <c r="BK251" i="2"/>
  <c r="BK199" i="2"/>
  <c r="BK165" i="2"/>
  <c r="J328" i="2"/>
  <c r="BK317" i="2"/>
  <c r="BK308" i="2"/>
  <c r="BK290" i="2"/>
  <c r="BK271" i="2"/>
  <c r="BK232" i="2"/>
  <c r="J220" i="2"/>
  <c r="J188" i="2"/>
  <c r="BK171" i="2"/>
  <c r="J153" i="2"/>
  <c r="J134" i="2"/>
  <c r="BK126" i="2" l="1"/>
  <c r="J126" i="2" s="1"/>
  <c r="J98" i="2" s="1"/>
  <c r="T126" i="2"/>
  <c r="P250" i="2"/>
  <c r="T250" i="2"/>
  <c r="BK257" i="2"/>
  <c r="J257" i="2" s="1"/>
  <c r="J100" i="2" s="1"/>
  <c r="R257" i="2"/>
  <c r="T257" i="2"/>
  <c r="P270" i="2"/>
  <c r="BK327" i="2"/>
  <c r="J327" i="2" s="1"/>
  <c r="J102" i="2" s="1"/>
  <c r="R327" i="2"/>
  <c r="P126" i="2"/>
  <c r="R250" i="2"/>
  <c r="P257" i="2"/>
  <c r="R270" i="2"/>
  <c r="R125" i="2" s="1"/>
  <c r="R124" i="2" s="1"/>
  <c r="T327" i="2"/>
  <c r="R126" i="2"/>
  <c r="BK250" i="2"/>
  <c r="J250" i="2" s="1"/>
  <c r="J99" i="2" s="1"/>
  <c r="BK270" i="2"/>
  <c r="J270" i="2" s="1"/>
  <c r="J101" i="2" s="1"/>
  <c r="T270" i="2"/>
  <c r="P327" i="2"/>
  <c r="BK331" i="2"/>
  <c r="J331" i="2" s="1"/>
  <c r="J104" i="2" s="1"/>
  <c r="J91" i="2"/>
  <c r="F121" i="2"/>
  <c r="BE150" i="2"/>
  <c r="BE198" i="2"/>
  <c r="BE200" i="2"/>
  <c r="BE229" i="2"/>
  <c r="BE251" i="2"/>
  <c r="BE258" i="2"/>
  <c r="BE281" i="2"/>
  <c r="BE286" i="2"/>
  <c r="BE297" i="2"/>
  <c r="BE303" i="2"/>
  <c r="BE325" i="2"/>
  <c r="BE328" i="2"/>
  <c r="E114" i="2"/>
  <c r="J118" i="2"/>
  <c r="J121" i="2"/>
  <c r="BE127" i="2"/>
  <c r="BE131" i="2"/>
  <c r="BE134" i="2"/>
  <c r="BE137" i="2"/>
  <c r="BE171" i="2"/>
  <c r="BE175" i="2"/>
  <c r="BE189" i="2"/>
  <c r="BE193" i="2"/>
  <c r="BE209" i="2"/>
  <c r="BE217" i="2"/>
  <c r="BE220" i="2"/>
  <c r="BE223" i="2"/>
  <c r="BE226" i="2"/>
  <c r="BE232" i="2"/>
  <c r="BE238" i="2"/>
  <c r="BE266" i="2"/>
  <c r="BE279" i="2"/>
  <c r="BE289" i="2"/>
  <c r="BE290" i="2"/>
  <c r="BE293" i="2"/>
  <c r="BE294" i="2"/>
  <c r="BE295" i="2"/>
  <c r="BE296" i="2"/>
  <c r="BE307" i="2"/>
  <c r="BE316" i="2"/>
  <c r="BE320" i="2"/>
  <c r="BE321" i="2"/>
  <c r="BE326" i="2"/>
  <c r="BE329" i="2"/>
  <c r="F120" i="2"/>
  <c r="BE130" i="2"/>
  <c r="BE153" i="2"/>
  <c r="BE156" i="2"/>
  <c r="BE204" i="2"/>
  <c r="BE300" i="2"/>
  <c r="BE306" i="2"/>
  <c r="BE308" i="2"/>
  <c r="BE312" i="2"/>
  <c r="BE313" i="2"/>
  <c r="BE317" i="2"/>
  <c r="BE324" i="2"/>
  <c r="BE332" i="2"/>
  <c r="BE144" i="2"/>
  <c r="BE165" i="2"/>
  <c r="BE168" i="2"/>
  <c r="BE181" i="2"/>
  <c r="BE187" i="2"/>
  <c r="BE188" i="2"/>
  <c r="BE199" i="2"/>
  <c r="BE210" i="2"/>
  <c r="BE211" i="2"/>
  <c r="BE241" i="2"/>
  <c r="BE247" i="2"/>
  <c r="BE254" i="2"/>
  <c r="BE271" i="2"/>
  <c r="BE274" i="2"/>
  <c r="BE276" i="2"/>
  <c r="BE284" i="2"/>
  <c r="BE309" i="2"/>
  <c r="F34" i="2"/>
  <c r="BA95" i="1" s="1"/>
  <c r="J34" i="2"/>
  <c r="AW95" i="1" s="1"/>
  <c r="F35" i="2"/>
  <c r="BB95" i="1" s="1"/>
  <c r="F36" i="2"/>
  <c r="BC95" i="1" s="1"/>
  <c r="F37" i="2"/>
  <c r="BD95" i="1" s="1"/>
  <c r="T125" i="2" l="1"/>
  <c r="T124" i="2" s="1"/>
  <c r="P125" i="2"/>
  <c r="P124" i="2" s="1"/>
  <c r="AU95" i="1" s="1"/>
  <c r="AU94" i="1" s="1"/>
  <c r="BK125" i="2"/>
  <c r="J125" i="2" s="1"/>
  <c r="J97" i="2" s="1"/>
  <c r="BK330" i="2"/>
  <c r="J330" i="2" s="1"/>
  <c r="J103" i="2" s="1"/>
  <c r="J33" i="2"/>
  <c r="AV95" i="1" s="1"/>
  <c r="AT95" i="1" s="1"/>
  <c r="F33" i="2"/>
  <c r="AZ95" i="1" s="1"/>
  <c r="BB94" i="1"/>
  <c r="W31" i="1" s="1"/>
  <c r="BA94" i="1"/>
  <c r="AW94" i="1" s="1"/>
  <c r="AK30" i="1" s="1"/>
  <c r="BD94" i="1"/>
  <c r="W33" i="1" s="1"/>
  <c r="BC94" i="1"/>
  <c r="W32" i="1" s="1"/>
  <c r="BK124" i="2" l="1"/>
  <c r="J124" i="2" s="1"/>
  <c r="J96" i="2" s="1"/>
  <c r="AZ94" i="1"/>
  <c r="AV94" i="1" s="1"/>
  <c r="AK29" i="1" s="1"/>
  <c r="AY94" i="1"/>
  <c r="AX94" i="1"/>
  <c r="W30" i="1"/>
  <c r="W29" i="1" l="1"/>
  <c r="J30" i="2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<sst xmlns="http://schemas.openxmlformats.org/spreadsheetml/2006/main" count="2480" uniqueCount="476">
  <si>
    <t>Export Komplet</t>
  </si>
  <si>
    <t/>
  </si>
  <si>
    <t>2.0</t>
  </si>
  <si>
    <t>False</t>
  </si>
  <si>
    <t>{6a67f869-08b4-4352-917b-26bc9aee44ac}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</si>
  <si>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</si>
  <si>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</si>
  <si>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</si>
  <si>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</si>
  <si>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</si>
  <si>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</si>
  <si>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</si>
  <si>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</si>
  <si>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09</t>
  </si>
  <si>
    <t>Stavba:</t>
  </si>
  <si>
    <t>II/101 Kladno, Vrapická - havárie odvodnění</t>
  </si>
  <si>
    <t>KSO:</t>
  </si>
  <si>
    <t>CC-CZ:</t>
  </si>
  <si>
    <t>Místo:</t>
  </si>
  <si>
    <t xml:space="preserve"> </t>
  </si>
  <si>
    <t>Datum:</t>
  </si>
  <si>
    <t>31. 10. 2022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</si>
  <si>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</si>
  <si>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</si>
  <si>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</si>
  <si>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</si>
  <si>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</si>
  <si>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</si>
  <si>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</si>
  <si>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</si>
  <si>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</si>
  <si>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</si>
  <si>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</si>
  <si>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</si>
  <si>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</si>
  <si>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</si>
  <si>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</si>
  <si>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</si>
  <si>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</si>
  <si>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</si>
  <si>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</si>
  <si>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</si>
  <si>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</si>
  <si>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</si>
  <si>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</si>
  <si>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</si>
  <si>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</si>
  <si>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</si>
  <si>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</si>
  <si>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</si>
  <si>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</si>
  <si>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</si>
  <si>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</si>
  <si>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</si>
  <si>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</si>
  <si>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</si>
  <si>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</si>
  <si>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</si>
  <si>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</si>
  <si>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</si>
  <si>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</si>
  <si>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</si>
  <si>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</si>
  <si>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</si>
  <si>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</si>
  <si>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</si>
  <si>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</si>
  <si>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</si>
  <si>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</si>
  <si>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</si>
  <si>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</si>
  <si>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</si>
  <si>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</si>
  <si>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</si>
  <si>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</si>
  <si>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</si>
  <si>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Havárie odvodnění</t>
  </si>
  <si>
    <t>STA</t>
  </si>
  <si>
    <t>1</t>
  </si>
  <si>
    <t>{21d309df-8a82-4055-b8f1-f1a0c04328e4}</t>
  </si>
  <si>
    <t>2</t>
  </si>
  <si>
    <t>KRYCÍ LIST SOUPISU PRACÍ</t>
  </si>
  <si>
    <t>Objekt:</t>
  </si>
  <si>
    <t>01 - SO 01 Havárie odvodnění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</si>
  <si>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</si>
  <si>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</si>
  <si>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</si>
  <si>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</si>
  <si>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</si>
  <si>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</si>
  <si>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</si>
  <si>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</si>
  <si>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</si>
  <si>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</si>
  <si>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</si>
  <si>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Ostatní -  Ostatní</t>
  </si>
  <si>
    <t xml:space="preserve">    999 - 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</si>
  <si>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</si>
  <si>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</si>
  <si>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</si>
  <si>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</si>
  <si>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</si>
  <si>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</si>
  <si>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</si>
  <si>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</si>
  <si>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</si>
  <si>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</si>
  <si>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</si>
  <si>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</si>
  <si>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</si>
  <si>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</si>
  <si>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</si>
  <si>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</si>
  <si>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</si>
  <si>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</si>
  <si>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</si>
  <si>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</si>
  <si>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</si>
  <si>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</si>
  <si>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-2071105210</t>
  </si>
  <si>
    <t>VV</t>
  </si>
  <si>
    <t>24*8</t>
  </si>
  <si>
    <t>Součet</t>
  </si>
  <si>
    <t>115101301</t>
  </si>
  <si>
    <t>Pohotovost čerpací soupravy pro dopravní výšku do 10 m přítok do 500 l/min</t>
  </si>
  <si>
    <t>den</t>
  </si>
  <si>
    <t>902367631</t>
  </si>
  <si>
    <t>3</t>
  </si>
  <si>
    <t>119001405</t>
  </si>
  <si>
    <t>Dočasné zajištění potrubí z PE DN do 200 mm</t>
  </si>
  <si>
    <t>m</t>
  </si>
  <si>
    <t>1407685045</t>
  </si>
  <si>
    <t>(1,0*14)+(0,9*6)</t>
  </si>
  <si>
    <t>119001421</t>
  </si>
  <si>
    <t>Dočasné zajištění kabelů a kabelových tratí ze 3 volně ložených kabelů</t>
  </si>
  <si>
    <t>183520619</t>
  </si>
  <si>
    <t>0,9*6</t>
  </si>
  <si>
    <t>5</t>
  </si>
  <si>
    <t>131251201</t>
  </si>
  <si>
    <t>Hloubení jam zapažených v hornině třídy těžitelnosti I skupiny 3 objem do 20 m3 strojně</t>
  </si>
  <si>
    <t>m3</t>
  </si>
  <si>
    <t>-1207632983</t>
  </si>
  <si>
    <t>"viz TZ a PD"</t>
  </si>
  <si>
    <t>" cílová jáma protlaku" (2,0*2,0*4,2)</t>
  </si>
  <si>
    <t>"pro kopané sondy" 1,5*1,5*2,0*5</t>
  </si>
  <si>
    <t>"odpočet povrchů" -((2,0*2,0*0,2)+(1,5*1,5*0,45*2)+(1,5*1,5*0,2*3))</t>
  </si>
  <si>
    <t>"hor 3 50%" 35,125*0,5</t>
  </si>
  <si>
    <t>6</t>
  </si>
  <si>
    <t>131251202</t>
  </si>
  <si>
    <t>Hloubení jam zapažených v hornině třídy těžitelnosti I skupiny 3 objem do 50 m3 strojně</t>
  </si>
  <si>
    <t>-588096117</t>
  </si>
  <si>
    <t>"startovací jáma protlaku" (4,0*2,0*4,2)</t>
  </si>
  <si>
    <t>"odpočet povrchů" -(4,0*2,0*0,3)</t>
  </si>
  <si>
    <t>"hor 3 50%" 31,2*0,5</t>
  </si>
  <si>
    <t>7</t>
  </si>
  <si>
    <t>131351201</t>
  </si>
  <si>
    <t>Hloubení jam zapažených v hornině třídy těžitelnosti II skupiny 4 objem do 20 m3 strojně</t>
  </si>
  <si>
    <t>1788835563</t>
  </si>
  <si>
    <t>"hor 4 50%" 35,125*0,5</t>
  </si>
  <si>
    <t>8</t>
  </si>
  <si>
    <t>131351202</t>
  </si>
  <si>
    <t>Hloubení jam zapažených v hornině třídy těžitelnosti II skupiny 4 objem do 50 m3 strojně</t>
  </si>
  <si>
    <t>958010917</t>
  </si>
  <si>
    <t>"hor 4 50%" 31,2*0,5</t>
  </si>
  <si>
    <t>9</t>
  </si>
  <si>
    <t>132254204</t>
  </si>
  <si>
    <t>Hloubení zapažených rýh š do 2000 mm v hornině třídy těžitelnosti I skupiny 3 objem do 500 m3</t>
  </si>
  <si>
    <t>-1066184056</t>
  </si>
  <si>
    <t>"stoka V" (1,0*2,7*30)+(1,0*2,45*19,0)+(1,0*1,2*6,0)</t>
  </si>
  <si>
    <t>"stoka V1" (1,0*1,25*3,4)</t>
  </si>
  <si>
    <t>"rozšíření pro šachty a vpusti" (1,5*2,5*7,8)+(0,5*1,5*5*12,5)+(1,5*2,5*1,8)</t>
  </si>
  <si>
    <t>"přípojky" (0,9*2,1*19,2)</t>
  </si>
  <si>
    <t>"opdpočet povrchů" -((1,0*30,0*0,2)+(1,0*28*0,3)+(0,9*8*0,3)+(0,9*11*0,2))</t>
  </si>
  <si>
    <t>"hor 3 50%" 239,623*0,5</t>
  </si>
  <si>
    <t>10</t>
  </si>
  <si>
    <t>132354204</t>
  </si>
  <si>
    <t>Hloubení zapažených rýh š do 2000 mm v hornině třídy těžitelnosti II skupiny 4 objem do 500 m3</t>
  </si>
  <si>
    <t>-1271235138</t>
  </si>
  <si>
    <t>"hor 4 50%" 239,623*0,5</t>
  </si>
  <si>
    <t>11</t>
  </si>
  <si>
    <t>139001101</t>
  </si>
  <si>
    <t>Příplatek za ztížení vykopávky v blízkosti podzemního vedení</t>
  </si>
  <si>
    <t>1579453494</t>
  </si>
  <si>
    <t>(1,2*1,7*19,4)+(1,1*1,6*5,4)</t>
  </si>
  <si>
    <t>12</t>
  </si>
  <si>
    <t>141721222</t>
  </si>
  <si>
    <t>Řízený zemní protlak délky do 50 m hl do 6 m s protlačením potrubí průměru vrtu přes 400 do 450 mm v hornině třídy těžitelnosti I a II skupiny 1 až 4</t>
  </si>
  <si>
    <t>-932487873</t>
  </si>
  <si>
    <t>" viz TZ a PD"</t>
  </si>
  <si>
    <t>"stoka V1 - pod komunikací" 10</t>
  </si>
  <si>
    <t>13</t>
  </si>
  <si>
    <t>151101101</t>
  </si>
  <si>
    <t>Zřízení příložného pažení a rozepření stěn rýh hl do 2 m</t>
  </si>
  <si>
    <t>m2</t>
  </si>
  <si>
    <t>-1667937363</t>
  </si>
  <si>
    <t>"stoka V" (2*1,2*6,0)</t>
  </si>
  <si>
    <t>"stoka V1" (2*1,25*3,4)</t>
  </si>
  <si>
    <t>"rozšíření pro šachty a vpusti"(0,5*2*5*12,5)+(1,5*2*1,8)</t>
  </si>
  <si>
    <t>14</t>
  </si>
  <si>
    <t>151101102</t>
  </si>
  <si>
    <t>Zřízení příložného pažení a rozepření stěn rýh hl přes 2 do 4 m</t>
  </si>
  <si>
    <t>1301417725</t>
  </si>
  <si>
    <t>"stoka V" (2*2,7*30)+(2*2,45*19,0)</t>
  </si>
  <si>
    <t>"rozšíření pro šachty a vpusti" (1,5*2*7,8)</t>
  </si>
  <si>
    <t>"přípojky" (2*2,1*19,2)</t>
  </si>
  <si>
    <t>151101111</t>
  </si>
  <si>
    <t>Odstranění příložného pažení a rozepření stěn rýh hl do 2 m</t>
  </si>
  <si>
    <t>474853550</t>
  </si>
  <si>
    <t>16</t>
  </si>
  <si>
    <t>151101112</t>
  </si>
  <si>
    <t>Odstranění příložného pažení a rozepření stěn rýh hl přes 2 do 4 m</t>
  </si>
  <si>
    <t>1405611400</t>
  </si>
  <si>
    <t>17</t>
  </si>
  <si>
    <t>151101201</t>
  </si>
  <si>
    <t>Zřízení příložného pažení stěn výkopu hl do 4 m</t>
  </si>
  <si>
    <t>259127083</t>
  </si>
  <si>
    <t>"pro kopané sondy" 1,5*4*2,0*5</t>
  </si>
  <si>
    <t>18</t>
  </si>
  <si>
    <t>151101202</t>
  </si>
  <si>
    <t>Zřízení příložného pažení stěn výkopu hl přes 4 do 8 m</t>
  </si>
  <si>
    <t>608944899</t>
  </si>
  <si>
    <t>" cílová jáma protlaku" ((2,0+2,0)*2*4,2)</t>
  </si>
  <si>
    <t>"startovací jáma protlaku" ((4,0+2,0)*2*4,2)</t>
  </si>
  <si>
    <t>19</t>
  </si>
  <si>
    <t>151101211</t>
  </si>
  <si>
    <t>Odstranění příložného pažení stěn hl do 4 m</t>
  </si>
  <si>
    <t>-40021732</t>
  </si>
  <si>
    <t>20</t>
  </si>
  <si>
    <t>151101212</t>
  </si>
  <si>
    <t>Odstranění příložného pažení stěn hl přes 4 do 8 m</t>
  </si>
  <si>
    <t>-1329669831</t>
  </si>
  <si>
    <t>151101301</t>
  </si>
  <si>
    <t>Zřízení rozepření stěn při pažení příložném hl do 4 m</t>
  </si>
  <si>
    <t>1440252034</t>
  </si>
  <si>
    <t>22</t>
  </si>
  <si>
    <t>151101302</t>
  </si>
  <si>
    <t>Zřízení rozepření stěn při pažení příložném hl přes 4 do 8 m</t>
  </si>
  <si>
    <t>-1969539494</t>
  </si>
  <si>
    <t>23</t>
  </si>
  <si>
    <t>151101311</t>
  </si>
  <si>
    <t>Odstranění rozepření stěn při pažení příložném hl do 4 m</t>
  </si>
  <si>
    <t>-330200049</t>
  </si>
  <si>
    <t>24</t>
  </si>
  <si>
    <t>151101312</t>
  </si>
  <si>
    <t>Odstranění rozepření stěn při pažení příložném hl přes 4 do 8 m</t>
  </si>
  <si>
    <t>-58197348</t>
  </si>
  <si>
    <t>25</t>
  </si>
  <si>
    <t>161151103</t>
  </si>
  <si>
    <t>Svislé přemístění výkopku z horniny třídy těžitelnosti I skupiny 1 až 3 hl výkopu přes 4 do 8 m</t>
  </si>
  <si>
    <t>1519151146</t>
  </si>
  <si>
    <t>"odpočet povrchů" -((2,0*2,0*0,2))</t>
  </si>
  <si>
    <t>26</t>
  </si>
  <si>
    <t>162351103</t>
  </si>
  <si>
    <t>Vodorovné přemístění přes 50 do 500 m výkopku/sypaniny z horniny třídy těžitelnosti I skupiny 1 až 3</t>
  </si>
  <si>
    <t>-1541802772</t>
  </si>
  <si>
    <t>"zásyp, obsyp, podkladní štěrkopísek" 237,903+39,935+13,335</t>
  </si>
  <si>
    <t>27</t>
  </si>
  <si>
    <t>162751117</t>
  </si>
  <si>
    <t>Vodorovné přemístění přes 9 000 do 10000 m výkopku/sypaniny z horniny třídy těžitelnosti I skupiny 1 až 3</t>
  </si>
  <si>
    <t>-451963015</t>
  </si>
  <si>
    <t>"výkopek na skládku" (15,6+17,563+119,812)</t>
  </si>
  <si>
    <t>28</t>
  </si>
  <si>
    <t>162751137</t>
  </si>
  <si>
    <t>Vodorovné přemístění přes 9 000 do 10000 m výkopku/sypaniny z horniny třídy těžitelnosti II skupiny 4 a 5</t>
  </si>
  <si>
    <t>1190206137</t>
  </si>
  <si>
    <t>29</t>
  </si>
  <si>
    <t>167151101</t>
  </si>
  <si>
    <t>Nakládání výkopku z hornin třídy těžitelnosti I skupiny 1 až 3 do 100 m3</t>
  </si>
  <si>
    <t>-321703780</t>
  </si>
  <si>
    <t>30</t>
  </si>
  <si>
    <t>171251201</t>
  </si>
  <si>
    <t>Uložení sypaniny na skládky nebo meziskládky</t>
  </si>
  <si>
    <t>433297040</t>
  </si>
  <si>
    <t>31</t>
  </si>
  <si>
    <t>174151101</t>
  </si>
  <si>
    <t>Zásyp jam, šachet rýh nebo kolem objektů sypaninou se zhutněním</t>
  </si>
  <si>
    <t>1554140583</t>
  </si>
  <si>
    <t>"hloubení rýh" 239,623</t>
  </si>
  <si>
    <t>"hloubení jam" 31,2+35,125</t>
  </si>
  <si>
    <t xml:space="preserve">"odpočet vytlačená kubatura" </t>
  </si>
  <si>
    <t>-((0,9*0,56*19,2)+(1,0*0,69*58,35)+(1,0*0,81*5,9)+(1,21*7,8)+(0,4*5)+(1,5*0,9*1,4))</t>
  </si>
  <si>
    <t>32</t>
  </si>
  <si>
    <t>M</t>
  </si>
  <si>
    <t>58344155</t>
  </si>
  <si>
    <t>štěrkodrť frakce 0/22</t>
  </si>
  <si>
    <t>t</t>
  </si>
  <si>
    <t>1461871981</t>
  </si>
  <si>
    <t>237,903*1,67*1,23</t>
  </si>
  <si>
    <t>33</t>
  </si>
  <si>
    <t>175151101</t>
  </si>
  <si>
    <t>Obsypání potrubí strojně sypaninou bez prohození, uloženou do 3 m</t>
  </si>
  <si>
    <t>297452198</t>
  </si>
  <si>
    <t xml:space="preserve">"viz TZ a PD" </t>
  </si>
  <si>
    <t>"DN 200" (0,9*0,41*19,2)</t>
  </si>
  <si>
    <t>"DN 300" ((1,0*0,54)-0,08)*58,35</t>
  </si>
  <si>
    <t>"DN 400" ((1,0*0,66)-0,15)*5,9</t>
  </si>
  <si>
    <t>34</t>
  </si>
  <si>
    <t>58337331</t>
  </si>
  <si>
    <t>štěrkopísek frakce 0/22</t>
  </si>
  <si>
    <t>933762094</t>
  </si>
  <si>
    <t>36,935*1,67*1,23</t>
  </si>
  <si>
    <t>Zakládání</t>
  </si>
  <si>
    <t>35</t>
  </si>
  <si>
    <t>212751133</t>
  </si>
  <si>
    <t>Trativod z drenážních trubek flexibilních PVC-U SN 4 neperforovaná včetně lože otevřený výkop DN 80 pro meliorace</t>
  </si>
  <si>
    <t>1839675713</t>
  </si>
  <si>
    <t>19,2</t>
  </si>
  <si>
    <t>36</t>
  </si>
  <si>
    <t>212751134</t>
  </si>
  <si>
    <t>Trativod z drenážních trubek flexibilních PVC-U SN 4 neperforovaná včetně lože otevřený výkop DN 100 pro meliorace</t>
  </si>
  <si>
    <t>361028891</t>
  </si>
  <si>
    <t>"viz TZ a PD" 59,35+5,9</t>
  </si>
  <si>
    <t>Vodorovné konstrukce</t>
  </si>
  <si>
    <t>37</t>
  </si>
  <si>
    <t>451573111</t>
  </si>
  <si>
    <t>Lože pod potrubí otevřený výkop ze štěrkopísku</t>
  </si>
  <si>
    <t>1983103129</t>
  </si>
  <si>
    <t>"DN 200" (0,9*0,15*19,2)</t>
  </si>
  <si>
    <t>"DN 300" (1,0*0,15*58,35)</t>
  </si>
  <si>
    <t>"DN 400" (1,0*0,15*5,9)</t>
  </si>
  <si>
    <t>"šachty" 1,5*1,5*0,1*3</t>
  </si>
  <si>
    <t>"vpusti" ((0,6*0,6*0,1*5)+(0,9*1,5*0,2))</t>
  </si>
  <si>
    <t>38</t>
  </si>
  <si>
    <t>452311141</t>
  </si>
  <si>
    <t>Podkladní desky z betonu prostého tř. C 16/20 otevřený výkop</t>
  </si>
  <si>
    <t>-919562147</t>
  </si>
  <si>
    <t>"šachty" 1,5*1,5*0,15*3</t>
  </si>
  <si>
    <t>Trubní vedení</t>
  </si>
  <si>
    <t>39</t>
  </si>
  <si>
    <t>871350330</t>
  </si>
  <si>
    <t>Montáž kanalizačního potrubí hladkého plnostěnného SN 16 z polypropylenu DN 200</t>
  </si>
  <si>
    <t>113598209</t>
  </si>
  <si>
    <t>"viz TZ a PD" 19,2</t>
  </si>
  <si>
    <t>40</t>
  </si>
  <si>
    <t>28617095</t>
  </si>
  <si>
    <t>trubka kanalizační PP plnostěnná třívrstvá DN 200x6000mm SN16</t>
  </si>
  <si>
    <t>1806484034</t>
  </si>
  <si>
    <t>19,2*1,015 'Přepočtené koeficientem množství</t>
  </si>
  <si>
    <t>41</t>
  </si>
  <si>
    <t>871370330</t>
  </si>
  <si>
    <t>Montáž kanalizačního potrubí hladkého plnostěnného SN 16 z polypropylenu DN 300</t>
  </si>
  <si>
    <t>2105790709</t>
  </si>
  <si>
    <t>"viz TZ a PD" 55+3,35</t>
  </si>
  <si>
    <t>42</t>
  </si>
  <si>
    <t>28617097</t>
  </si>
  <si>
    <t>trubka kanalizační PP plnostěnná třívrstvá DN 300x6000mm SN16</t>
  </si>
  <si>
    <t>-85910077</t>
  </si>
  <si>
    <t>58,35*1,015 'Přepočtené koeficientem množství</t>
  </si>
  <si>
    <t>43</t>
  </si>
  <si>
    <t>871390330</t>
  </si>
  <si>
    <t>Montáž kanalizačního potrubí hladkého plnostěnného SN 16 z polypropylenu DN 400</t>
  </si>
  <si>
    <t>-279284466</t>
  </si>
  <si>
    <t>"viz TZ a PD" 15,9</t>
  </si>
  <si>
    <t>44</t>
  </si>
  <si>
    <t>28617098</t>
  </si>
  <si>
    <t>trubka kanalizační PP plnostěnná třívrstvá DN 400x6000mm SN16</t>
  </si>
  <si>
    <t>-1131843540</t>
  </si>
  <si>
    <t>15,9*1,015 'Přepočtené koeficientem množství</t>
  </si>
  <si>
    <t>45</t>
  </si>
  <si>
    <t>877350310</t>
  </si>
  <si>
    <t>Montáž kolen na kanalizačním potrubí z PP trub hladkých plnostěnných DN 200</t>
  </si>
  <si>
    <t>kus</t>
  </si>
  <si>
    <t>242958643</t>
  </si>
  <si>
    <t>"viz TZ a PD" 6</t>
  </si>
  <si>
    <t>46</t>
  </si>
  <si>
    <t>28617173</t>
  </si>
  <si>
    <t>koleno kanalizační PP SN16 30° DN 200</t>
  </si>
  <si>
    <t>-39142333</t>
  </si>
  <si>
    <t>47</t>
  </si>
  <si>
    <t>877370320</t>
  </si>
  <si>
    <t>Montáž odboček na kanalizačním potrubí z PP trub hladkých plnostěnných DN 300</t>
  </si>
  <si>
    <t>122351415</t>
  </si>
  <si>
    <t>48</t>
  </si>
  <si>
    <t>28617215</t>
  </si>
  <si>
    <t>odbočka kanalizační PP SN16 45° DN 300/200</t>
  </si>
  <si>
    <t>-968505006</t>
  </si>
  <si>
    <t>49</t>
  </si>
  <si>
    <t>892352121</t>
  </si>
  <si>
    <t>Tlaková zkouška vzduchem potrubí DN 200 těsnícím vakem ucpávkovým</t>
  </si>
  <si>
    <t>úsek</t>
  </si>
  <si>
    <t>1686187574</t>
  </si>
  <si>
    <t>50</t>
  </si>
  <si>
    <t>892372121</t>
  </si>
  <si>
    <t>Tlaková zkouška vzduchem potrubí DN 300 těsnícím vakem ucpávkovým</t>
  </si>
  <si>
    <t>474143722</t>
  </si>
  <si>
    <t>51</t>
  </si>
  <si>
    <t>892392121</t>
  </si>
  <si>
    <t>Tlaková zkouška vzduchem potrubí DN 400 těsnícím vakem ucpávkovým</t>
  </si>
  <si>
    <t>-1964144397</t>
  </si>
  <si>
    <t>52</t>
  </si>
  <si>
    <t>89441R001</t>
  </si>
  <si>
    <t>kanalizační šachta z prefa dílců vč. poklopu - dodávka a montáž</t>
  </si>
  <si>
    <t>1592873659</t>
  </si>
  <si>
    <t>"viz TZ a PD" 2</t>
  </si>
  <si>
    <t>53</t>
  </si>
  <si>
    <t>89441R002</t>
  </si>
  <si>
    <t>kanalizační šachta (spadiště) z prefa dílců vč. obložení dna  a stěn čedičem  a poklopu - dodávka a montáž</t>
  </si>
  <si>
    <t>-722886799</t>
  </si>
  <si>
    <t>"viz TZ a PD" 1</t>
  </si>
  <si>
    <t>54</t>
  </si>
  <si>
    <t>895941102</t>
  </si>
  <si>
    <t>Osazení vpusti kanalizační horské z betonových dílců rozměru 1200/600 mm</t>
  </si>
  <si>
    <t>-1141799384</t>
  </si>
  <si>
    <t>55</t>
  </si>
  <si>
    <t>59224320</t>
  </si>
  <si>
    <t>vpusť horská betonová spodní díl 150x120x200</t>
  </si>
  <si>
    <t>-1886274734</t>
  </si>
  <si>
    <t>56</t>
  </si>
  <si>
    <t>59224323</t>
  </si>
  <si>
    <t>vpusť horská betonová prstenec 150x120x30</t>
  </si>
  <si>
    <t>543113996</t>
  </si>
  <si>
    <t>57</t>
  </si>
  <si>
    <t>59224330</t>
  </si>
  <si>
    <t>vpusť horská betonová zákrytová deska vč. mříží z polyplastu 150x120x15</t>
  </si>
  <si>
    <t>1942691417</t>
  </si>
  <si>
    <t>58</t>
  </si>
  <si>
    <t>895941341</t>
  </si>
  <si>
    <t>Osazení vpusti uliční DN 500 z betonových dílců dno s výtokem</t>
  </si>
  <si>
    <t>-1380187799</t>
  </si>
  <si>
    <t>"viz TZ a PD" 5</t>
  </si>
  <si>
    <t>59</t>
  </si>
  <si>
    <t>59224473</t>
  </si>
  <si>
    <t>vpusť uliční DN 500 kaliště s odtokem 200mm 500/245x65mm</t>
  </si>
  <si>
    <t>706774666</t>
  </si>
  <si>
    <t>60</t>
  </si>
  <si>
    <t>895941351</t>
  </si>
  <si>
    <t>Osazení vpusti uliční DN 500 z betonových dílců skruž horní pro čtvercovou vtokovou mříž</t>
  </si>
  <si>
    <t>-1667576280</t>
  </si>
  <si>
    <t>61</t>
  </si>
  <si>
    <t>59224460</t>
  </si>
  <si>
    <t>vpusť uliční DN 500 betonová 500x190x65mm čtvercový poklop</t>
  </si>
  <si>
    <t>1379203085</t>
  </si>
  <si>
    <t>62</t>
  </si>
  <si>
    <t>895941362</t>
  </si>
  <si>
    <t>Osazení vpusti uliční DN 500 z betonových dílců skruž středová 590 mm</t>
  </si>
  <si>
    <t>1017554050</t>
  </si>
  <si>
    <t>63</t>
  </si>
  <si>
    <t>59224462</t>
  </si>
  <si>
    <t>vpusť uliční DN 500 skruž průběžná vysoká betonová 500/590x65mm</t>
  </si>
  <si>
    <t>-1693168479</t>
  </si>
  <si>
    <t>64</t>
  </si>
  <si>
    <t>899204112</t>
  </si>
  <si>
    <t>Osazení mříží litinových včetně rámů a košů na bahno pro třídu zatížení D400, E600</t>
  </si>
  <si>
    <t>-56546908</t>
  </si>
  <si>
    <t>65</t>
  </si>
  <si>
    <t>55241R40</t>
  </si>
  <si>
    <t>mříž uliční vpusti dle ČSN EN 124</t>
  </si>
  <si>
    <t>1310465246</t>
  </si>
  <si>
    <t>66</t>
  </si>
  <si>
    <t>55241001</t>
  </si>
  <si>
    <t>koš kalový pod kruhovou mříž - těžký</t>
  </si>
  <si>
    <t>356251513</t>
  </si>
  <si>
    <t>67</t>
  </si>
  <si>
    <t>89930R001</t>
  </si>
  <si>
    <t>Napojení na stávající stoku</t>
  </si>
  <si>
    <t>kpl</t>
  </si>
  <si>
    <t>-974578991</t>
  </si>
  <si>
    <t>998</t>
  </si>
  <si>
    <t>Přesun hmot</t>
  </si>
  <si>
    <t>68</t>
  </si>
  <si>
    <t>998276101</t>
  </si>
  <si>
    <t>Přesun hmot pro trubní vedení z trub z plastických hmot otevřený výkop</t>
  </si>
  <si>
    <t>1238703720</t>
  </si>
  <si>
    <t>69</t>
  </si>
  <si>
    <t>998276124</t>
  </si>
  <si>
    <t>Příplatek k přesunu hmot pro trubní vedení z trub z plastických hmot za zvětšený přesun do 500 m</t>
  </si>
  <si>
    <t>1785350550</t>
  </si>
  <si>
    <t>Ostatní</t>
  </si>
  <si>
    <t xml:space="preserve"> Ostatní</t>
  </si>
  <si>
    <t>999</t>
  </si>
  <si>
    <t xml:space="preserve"> Skládkovné</t>
  </si>
  <si>
    <t>70</t>
  </si>
  <si>
    <t>171201231A</t>
  </si>
  <si>
    <t>Poplatek za uložení zeminy a kamení na recyklační skládce (skládkovné) kód odpadu 17 05 04</t>
  </si>
  <si>
    <t>1462474092</t>
  </si>
  <si>
    <t>(152,975+152,975)*1,7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</si>
</sst>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5" borderId="5" xfId="0" applyNumberFormat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1" workbookViewId="0">
      <selection activeCell="E4" sqref="E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17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 x14ac:dyDescent="0.2">
      <c r="B5" s="19"/>
      <c r="D5" s="22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R5" s="19"/>
      <c r="BS5" s="16" t="s">
        <v>6</v>
      </c>
    </row>
    <row r="6" spans="1:74" ht="36.950000000000003" customHeight="1" x14ac:dyDescent="0.2">
      <c r="B6" s="19"/>
      <c r="D6" s="24" t="s">
        <v>14</v>
      </c>
      <c r="K6" s="171" t="s">
        <v>15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R6" s="19"/>
      <c r="BS6" s="16" t="s">
        <v>6</v>
      </c>
    </row>
    <row r="7" spans="1:74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 x14ac:dyDescent="0.2">
      <c r="B9" s="19"/>
      <c r="AR9" s="19"/>
      <c r="BS9" s="16" t="s">
        <v>6</v>
      </c>
    </row>
    <row r="10" spans="1:74" ht="12" customHeight="1" x14ac:dyDescent="0.2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 x14ac:dyDescent="0.2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 x14ac:dyDescent="0.2">
      <c r="B12" s="19"/>
      <c r="AR12" s="19"/>
      <c r="BS12" s="16" t="s">
        <v>6</v>
      </c>
    </row>
    <row r="13" spans="1:74" ht="12" customHeight="1" x14ac:dyDescent="0.2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 x14ac:dyDescent="0.2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 x14ac:dyDescent="0.2">
      <c r="B15" s="19"/>
      <c r="AR15" s="19"/>
      <c r="BS15" s="16" t="s">
        <v>3</v>
      </c>
    </row>
    <row r="16" spans="1:74" ht="12" customHeight="1" x14ac:dyDescent="0.2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 x14ac:dyDescent="0.2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5" customHeight="1" x14ac:dyDescent="0.2">
      <c r="B18" s="19"/>
      <c r="AR18" s="19"/>
      <c r="BS18" s="16" t="s">
        <v>6</v>
      </c>
    </row>
    <row r="19" spans="2:71" ht="12" customHeight="1" x14ac:dyDescent="0.2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 x14ac:dyDescent="0.2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5" customHeight="1" x14ac:dyDescent="0.2">
      <c r="B21" s="19"/>
      <c r="AR21" s="19"/>
    </row>
    <row r="22" spans="2:71" ht="12" customHeight="1" x14ac:dyDescent="0.2">
      <c r="B22" s="19"/>
      <c r="D22" s="25" t="s">
        <v>29</v>
      </c>
      <c r="AR22" s="19"/>
    </row>
    <row r="23" spans="2:71" ht="16.5" customHeight="1" x14ac:dyDescent="0.2">
      <c r="B23" s="19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9"/>
    </row>
    <row r="24" spans="2:71" ht="6.95" customHeight="1" x14ac:dyDescent="0.2">
      <c r="B24" s="19"/>
      <c r="AR24" s="19"/>
    </row>
    <row r="25" spans="2:7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 x14ac:dyDescent="0.2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</row>
    <row r="27" spans="2:71" s="1" customFormat="1" ht="6.95" customHeight="1" x14ac:dyDescent="0.2">
      <c r="B27" s="28"/>
      <c r="AR27" s="28"/>
    </row>
    <row r="28" spans="2:71" s="1" customFormat="1" ht="12.75" x14ac:dyDescent="0.2">
      <c r="B28" s="28"/>
      <c r="L28" s="175" t="s">
        <v>31</v>
      </c>
      <c r="M28" s="175"/>
      <c r="N28" s="175"/>
      <c r="O28" s="175"/>
      <c r="P28" s="175"/>
      <c r="W28" s="175" t="s">
        <v>32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33</v>
      </c>
      <c r="AL28" s="175"/>
      <c r="AM28" s="175"/>
      <c r="AN28" s="175"/>
      <c r="AO28" s="175"/>
      <c r="AR28" s="28"/>
    </row>
    <row r="29" spans="2:71" s="2" customFormat="1" ht="14.45" customHeight="1" x14ac:dyDescent="0.2">
      <c r="B29" s="32"/>
      <c r="D29" s="25" t="s">
        <v>34</v>
      </c>
      <c r="F29" s="25" t="s">
        <v>35</v>
      </c>
      <c r="L29" s="178">
        <v>0.21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2"/>
    </row>
    <row r="30" spans="2:71" s="2" customFormat="1" ht="14.45" customHeight="1" x14ac:dyDescent="0.2">
      <c r="B30" s="32"/>
      <c r="F30" s="25" t="s">
        <v>36</v>
      </c>
      <c r="L30" s="178">
        <v>0.15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2"/>
    </row>
    <row r="31" spans="2:71" s="2" customFormat="1" ht="14.45" hidden="1" customHeight="1" x14ac:dyDescent="0.2">
      <c r="B31" s="32"/>
      <c r="F31" s="25" t="s">
        <v>37</v>
      </c>
      <c r="L31" s="178">
        <v>0.21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</row>
    <row r="32" spans="2:71" s="2" customFormat="1" ht="14.45" hidden="1" customHeight="1" x14ac:dyDescent="0.2">
      <c r="B32" s="32"/>
      <c r="F32" s="25" t="s">
        <v>38</v>
      </c>
      <c r="L32" s="178">
        <v>0.15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</row>
    <row r="33" spans="2:44" s="2" customFormat="1" ht="14.45" hidden="1" customHeight="1" x14ac:dyDescent="0.2">
      <c r="B33" s="32"/>
      <c r="F33" s="25" t="s">
        <v>39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2"/>
    </row>
    <row r="34" spans="2:44" s="1" customFormat="1" ht="6.95" customHeight="1" x14ac:dyDescent="0.2">
      <c r="B34" s="28"/>
      <c r="AR34" s="28"/>
    </row>
    <row r="35" spans="2:44" s="1" customFormat="1" ht="25.9" customHeight="1" x14ac:dyDescent="0.2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94" t="s">
        <v>42</v>
      </c>
      <c r="Y35" s="195"/>
      <c r="Z35" s="195"/>
      <c r="AA35" s="195"/>
      <c r="AB35" s="195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0</v>
      </c>
      <c r="AL35" s="195"/>
      <c r="AM35" s="195"/>
      <c r="AN35" s="195"/>
      <c r="AO35" s="197"/>
      <c r="AP35" s="33"/>
      <c r="AQ35" s="33"/>
      <c r="AR35" s="28"/>
    </row>
    <row r="36" spans="2:44" s="1" customFormat="1" ht="6.95" customHeight="1" x14ac:dyDescent="0.2">
      <c r="B36" s="28"/>
      <c r="AR36" s="28"/>
    </row>
    <row r="37" spans="2:44" s="1" customFormat="1" ht="14.45" customHeight="1" x14ac:dyDescent="0.2">
      <c r="B37" s="28"/>
      <c r="AR37" s="28"/>
    </row>
    <row r="38" spans="2:44" ht="14.45" customHeight="1" x14ac:dyDescent="0.2">
      <c r="B38" s="19"/>
      <c r="AR38" s="19"/>
    </row>
    <row r="39" spans="2:44" ht="14.45" customHeight="1" x14ac:dyDescent="0.2">
      <c r="B39" s="19"/>
      <c r="AR39" s="19"/>
    </row>
    <row r="40" spans="2:44" ht="14.45" customHeight="1" x14ac:dyDescent="0.2">
      <c r="B40" s="19"/>
      <c r="AR40" s="19"/>
    </row>
    <row r="41" spans="2:44" ht="14.45" customHeight="1" x14ac:dyDescent="0.2">
      <c r="B41" s="19"/>
      <c r="AR41" s="19"/>
    </row>
    <row r="42" spans="2:44" ht="14.45" customHeight="1" x14ac:dyDescent="0.2">
      <c r="B42" s="19"/>
      <c r="AR42" s="19"/>
    </row>
    <row r="43" spans="2:44" ht="14.45" customHeight="1" x14ac:dyDescent="0.2">
      <c r="B43" s="19"/>
      <c r="AR43" s="19"/>
    </row>
    <row r="44" spans="2:44" ht="14.45" customHeight="1" x14ac:dyDescent="0.2">
      <c r="B44" s="19"/>
      <c r="AR44" s="19"/>
    </row>
    <row r="45" spans="2:44" ht="14.45" customHeight="1" x14ac:dyDescent="0.2">
      <c r="B45" s="19"/>
      <c r="AR45" s="19"/>
    </row>
    <row r="46" spans="2:44" ht="14.45" customHeight="1" x14ac:dyDescent="0.2">
      <c r="B46" s="19"/>
      <c r="AR46" s="19"/>
    </row>
    <row r="47" spans="2:44" ht="14.45" customHeight="1" x14ac:dyDescent="0.2">
      <c r="B47" s="19"/>
      <c r="AR47" s="19"/>
    </row>
    <row r="48" spans="2:44" ht="14.45" customHeight="1" x14ac:dyDescent="0.2">
      <c r="B48" s="19"/>
      <c r="AR48" s="19"/>
    </row>
    <row r="49" spans="2:44" s="1" customFormat="1" ht="14.45" customHeight="1" x14ac:dyDescent="0.2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20" t="s">
        <v>49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5" t="s">
        <v>12</v>
      </c>
      <c r="L84" s="3" t="str">
        <f>K5</f>
        <v>09</v>
      </c>
      <c r="AR84" s="44"/>
    </row>
    <row r="85" spans="1:91" s="4" customFormat="1" ht="36.950000000000003" customHeight="1" x14ac:dyDescent="0.2">
      <c r="B85" s="45"/>
      <c r="C85" s="46" t="s">
        <v>14</v>
      </c>
      <c r="L85" s="201" t="str">
        <f>K6</f>
        <v>II/101 Kladno, Vrapická - havárie odvodnění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87" t="str">
        <f>IF(AN8= "","",AN8)</f>
        <v>31. 10. 2022</v>
      </c>
      <c r="AN87" s="187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8" t="str">
        <f>IF(E17="","",E17)</f>
        <v xml:space="preserve"> </v>
      </c>
      <c r="AN89" s="189"/>
      <c r="AO89" s="189"/>
      <c r="AP89" s="189"/>
      <c r="AR89" s="28"/>
      <c r="AS89" s="190" t="s">
        <v>50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8" t="str">
        <f>IF(E20="","",E20)</f>
        <v xml:space="preserve"> </v>
      </c>
      <c r="AN90" s="189"/>
      <c r="AO90" s="189"/>
      <c r="AP90" s="189"/>
      <c r="AR90" s="28"/>
      <c r="AS90" s="192"/>
      <c r="AT90" s="193"/>
      <c r="BD90" s="51"/>
    </row>
    <row r="91" spans="1:91" s="1" customFormat="1" ht="10.9" customHeight="1" x14ac:dyDescent="0.2">
      <c r="B91" s="28"/>
      <c r="AR91" s="28"/>
      <c r="AS91" s="192"/>
      <c r="AT91" s="193"/>
      <c r="BD91" s="51"/>
    </row>
    <row r="92" spans="1:91" s="1" customFormat="1" ht="29.25" customHeight="1" x14ac:dyDescent="0.2">
      <c r="B92" s="28"/>
      <c r="C92" s="182" t="s">
        <v>51</v>
      </c>
      <c r="D92" s="183"/>
      <c r="E92" s="183"/>
      <c r="F92" s="183"/>
      <c r="G92" s="183"/>
      <c r="H92" s="52"/>
      <c r="I92" s="184" t="s">
        <v>52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53</v>
      </c>
      <c r="AH92" s="183"/>
      <c r="AI92" s="183"/>
      <c r="AJ92" s="183"/>
      <c r="AK92" s="183"/>
      <c r="AL92" s="183"/>
      <c r="AM92" s="183"/>
      <c r="AN92" s="184" t="s">
        <v>54</v>
      </c>
      <c r="AO92" s="183"/>
      <c r="AP92" s="186"/>
      <c r="AQ92" s="53" t="s">
        <v>55</v>
      </c>
      <c r="AR92" s="28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</row>
    <row r="93" spans="1:91" s="1" customFormat="1" ht="10.9" customHeight="1" x14ac:dyDescent="0.2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0">
        <f>ROUND(SUM(AG95:AG95),2)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2" t="s">
        <v>1</v>
      </c>
      <c r="AR94" s="58"/>
      <c r="AS94" s="63">
        <f>ROUND(SUM(AS95:AS95),2)</f>
        <v>0</v>
      </c>
      <c r="AT94" s="64">
        <f>ROUND(SUM(AV94:AW94),2)</f>
        <v>0</v>
      </c>
      <c r="AU94" s="65">
        <f>ROUND(SUM(AU95:AU95),5)</f>
        <v>1290.08791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6" customFormat="1" ht="16.5" customHeight="1" x14ac:dyDescent="0.2">
      <c r="A95" s="69" t="s">
        <v>74</v>
      </c>
      <c r="B95" s="70"/>
      <c r="C95" s="71"/>
      <c r="D95" s="200" t="s">
        <v>75</v>
      </c>
      <c r="E95" s="200"/>
      <c r="F95" s="200"/>
      <c r="G95" s="200"/>
      <c r="H95" s="200"/>
      <c r="I95" s="72"/>
      <c r="J95" s="200" t="s">
        <v>76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'01 - SO 01 Havárie odvodnění'!J30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3" t="s">
        <v>77</v>
      </c>
      <c r="AR95" s="70"/>
      <c r="AS95" s="74">
        <v>0</v>
      </c>
      <c r="AT95" s="75">
        <f>ROUND(SUM(AV95:AW95),2)</f>
        <v>0</v>
      </c>
      <c r="AU95" s="76">
        <f>'01 - SO 01 Havárie odvodnění'!P124</f>
        <v>1290.0879140000002</v>
      </c>
      <c r="AV95" s="75">
        <f>'01 - SO 01 Havárie odvodnění'!J33</f>
        <v>0</v>
      </c>
      <c r="AW95" s="75">
        <f>'01 - SO 01 Havárie odvodnění'!J34</f>
        <v>0</v>
      </c>
      <c r="AX95" s="75">
        <f>'01 - SO 01 Havárie odvodnění'!J35</f>
        <v>0</v>
      </c>
      <c r="AY95" s="75">
        <f>'01 - SO 01 Havárie odvodnění'!J36</f>
        <v>0</v>
      </c>
      <c r="AZ95" s="75">
        <f>'01 - SO 01 Havárie odvodnění'!F33</f>
        <v>0</v>
      </c>
      <c r="BA95" s="75">
        <f>'01 - SO 01 Havárie odvodnění'!F34</f>
        <v>0</v>
      </c>
      <c r="BB95" s="75">
        <f>'01 - SO 01 Havárie odvodnění'!F35</f>
        <v>0</v>
      </c>
      <c r="BC95" s="75">
        <f>'01 - SO 01 Havárie odvodnění'!F36</f>
        <v>0</v>
      </c>
      <c r="BD95" s="77">
        <f>'01 - SO 01 Havárie odvodnění'!F37</f>
        <v>0</v>
      </c>
      <c r="BT95" s="78" t="s">
        <v>78</v>
      </c>
      <c r="BV95" s="78" t="s">
        <v>72</v>
      </c>
      <c r="BW95" s="78" t="s">
        <v>79</v>
      </c>
      <c r="BX95" s="78" t="s">
        <v>4</v>
      </c>
      <c r="CL95" s="78" t="s">
        <v>1</v>
      </c>
      <c r="CM95" s="78" t="s">
        <v>80</v>
      </c>
    </row>
    <row r="96" spans="1:91" s="1" customFormat="1" ht="30" customHeight="1" x14ac:dyDescent="0.2">
      <c r="B96" s="28"/>
      <c r="AR96" s="28"/>
    </row>
    <row r="97" spans="2:44" s="1" customFormat="1" ht="6.95" customHeight="1" x14ac:dyDescent="0.2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N95:AP95"/>
    <mergeCell ref="AG95:AM95"/>
    <mergeCell ref="D95:H95"/>
    <mergeCell ref="J95:AF95"/>
    <mergeCell ref="L85:AJ85"/>
    <mergeCell ref="AR2:BE2"/>
    <mergeCell ref="AG94:AM94"/>
    <mergeCell ref="AN94:AP94"/>
    <mergeCell ref="C92:G92"/>
    <mergeCell ref="I92:AF92"/>
    <mergeCell ref="AG92:AM92"/>
    <mergeCell ref="AN92:AP92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O 01 Havárie odvodně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tabSelected="1" topLeftCell="A297" zoomScale="130" zoomScaleNormal="130" workbookViewId="0">
      <selection activeCell="F302" sqref="F30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6" t="s">
        <v>79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 x14ac:dyDescent="0.2">
      <c r="B4" s="19"/>
      <c r="D4" s="20" t="s">
        <v>81</v>
      </c>
      <c r="L4" s="19"/>
      <c r="M4" s="79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204" t="str">
        <f>'Rekapitulace stavby'!K6</f>
        <v>II/101 Kladno, Vrapická - havárie odvodnění</v>
      </c>
      <c r="F7" s="205"/>
      <c r="G7" s="205"/>
      <c r="H7" s="205"/>
      <c r="L7" s="19"/>
    </row>
    <row r="8" spans="2:46" s="1" customFormat="1" ht="12" customHeight="1" x14ac:dyDescent="0.2">
      <c r="B8" s="28"/>
      <c r="D8" s="25" t="s">
        <v>82</v>
      </c>
      <c r="L8" s="28"/>
    </row>
    <row r="9" spans="2:46" s="1" customFormat="1" ht="16.5" customHeight="1" x14ac:dyDescent="0.2">
      <c r="B9" s="28"/>
      <c r="E9" s="201" t="s">
        <v>83</v>
      </c>
      <c r="F9" s="203"/>
      <c r="G9" s="203"/>
      <c r="H9" s="20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 x14ac:dyDescent="0.2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31. 10. 2022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169" t="str">
        <f>'Rekapitulace stavby'!E14</f>
        <v xml:space="preserve"> </v>
      </c>
      <c r="F18" s="169"/>
      <c r="G18" s="169"/>
      <c r="H18" s="169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16.5" customHeight="1" x14ac:dyDescent="0.2">
      <c r="B27" s="80"/>
      <c r="E27" s="172" t="s">
        <v>1</v>
      </c>
      <c r="F27" s="172"/>
      <c r="G27" s="172"/>
      <c r="H27" s="172"/>
      <c r="L27" s="80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1" t="s">
        <v>30</v>
      </c>
      <c r="J30" s="61">
        <f>ROUND(J124,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2" t="s">
        <v>34</v>
      </c>
      <c r="E33" s="25" t="s">
        <v>35</v>
      </c>
      <c r="F33" s="83">
        <f>ROUND((SUM(BE124:BE334)),  2)</f>
        <v>0</v>
      </c>
      <c r="I33" s="84">
        <v>0.21</v>
      </c>
      <c r="J33" s="83">
        <f>ROUND(((SUM(BE124:BE334))*I33),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3">
        <f>ROUND((SUM(BF124:BF334)),  2)</f>
        <v>0</v>
      </c>
      <c r="I34" s="84">
        <v>0.15</v>
      </c>
      <c r="J34" s="83">
        <f>ROUND(((SUM(BF124:BF334))*I34),  2)</f>
        <v>0</v>
      </c>
      <c r="L34" s="28"/>
    </row>
    <row r="35" spans="2:12" s="1" customFormat="1" ht="14.45" hidden="1" customHeight="1" x14ac:dyDescent="0.2">
      <c r="B35" s="28"/>
      <c r="E35" s="25" t="s">
        <v>37</v>
      </c>
      <c r="F35" s="83">
        <f>ROUND((SUM(BG124:BG334)),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3">
        <f>ROUND((SUM(BH124:BH334)),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3">
        <f>ROUND((SUM(BI124:BI334)),  2)</f>
        <v>0</v>
      </c>
      <c r="I37" s="84">
        <v>0</v>
      </c>
      <c r="J37" s="83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5"/>
      <c r="D39" s="86" t="s">
        <v>40</v>
      </c>
      <c r="E39" s="52"/>
      <c r="F39" s="52"/>
      <c r="G39" s="87" t="s">
        <v>41</v>
      </c>
      <c r="H39" s="88" t="s">
        <v>42</v>
      </c>
      <c r="I39" s="52"/>
      <c r="J39" s="89">
        <f>SUM(J30:J37)</f>
        <v>0</v>
      </c>
      <c r="K39" s="90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1" t="s">
        <v>46</v>
      </c>
      <c r="G61" s="39" t="s">
        <v>45</v>
      </c>
      <c r="H61" s="30"/>
      <c r="I61" s="30"/>
      <c r="J61" s="92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1" t="s">
        <v>46</v>
      </c>
      <c r="G76" s="39" t="s">
        <v>45</v>
      </c>
      <c r="H76" s="30"/>
      <c r="I76" s="30"/>
      <c r="J76" s="92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84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04" t="str">
        <f>E7</f>
        <v>II/101 Kladno, Vrapická - havárie odvodnění</v>
      </c>
      <c r="F85" s="205"/>
      <c r="G85" s="205"/>
      <c r="H85" s="205"/>
      <c r="L85" s="28"/>
    </row>
    <row r="86" spans="2:47" s="1" customFormat="1" ht="12" customHeight="1" x14ac:dyDescent="0.2">
      <c r="B86" s="28"/>
      <c r="C86" s="25" t="s">
        <v>82</v>
      </c>
      <c r="L86" s="28"/>
    </row>
    <row r="87" spans="2:47" s="1" customFormat="1" ht="16.5" customHeight="1" x14ac:dyDescent="0.2">
      <c r="B87" s="28"/>
      <c r="E87" s="201" t="str">
        <f>E9</f>
        <v>01 - SO 01 Havárie odvodnění</v>
      </c>
      <c r="F87" s="203"/>
      <c r="G87" s="203"/>
      <c r="H87" s="203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31. 10. 2022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3" t="s">
        <v>85</v>
      </c>
      <c r="D94" s="85"/>
      <c r="E94" s="85"/>
      <c r="F94" s="85"/>
      <c r="G94" s="85"/>
      <c r="H94" s="85"/>
      <c r="I94" s="85"/>
      <c r="J94" s="94" t="s">
        <v>86</v>
      </c>
      <c r="K94" s="85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5" t="s">
        <v>87</v>
      </c>
      <c r="J96" s="61">
        <f>J124</f>
        <v>0</v>
      </c>
      <c r="L96" s="28"/>
      <c r="AU96" s="16" t="s">
        <v>88</v>
      </c>
    </row>
    <row r="97" spans="2:12" s="8" customFormat="1" ht="24.95" customHeight="1" x14ac:dyDescent="0.2">
      <c r="B97" s="96"/>
      <c r="D97" s="97" t="s">
        <v>89</v>
      </c>
      <c r="E97" s="98"/>
      <c r="F97" s="98"/>
      <c r="G97" s="98"/>
      <c r="H97" s="98"/>
      <c r="I97" s="98"/>
      <c r="J97" s="99">
        <f>J125</f>
        <v>0</v>
      </c>
      <c r="L97" s="96"/>
    </row>
    <row r="98" spans="2:12" s="9" customFormat="1" ht="19.899999999999999" customHeight="1" x14ac:dyDescent="0.2">
      <c r="B98" s="100"/>
      <c r="D98" s="101" t="s">
        <v>90</v>
      </c>
      <c r="E98" s="102"/>
      <c r="F98" s="102"/>
      <c r="G98" s="102"/>
      <c r="H98" s="102"/>
      <c r="I98" s="102"/>
      <c r="J98" s="103">
        <f>J126</f>
        <v>0</v>
      </c>
      <c r="L98" s="100"/>
    </row>
    <row r="99" spans="2:12" s="9" customFormat="1" ht="19.899999999999999" customHeight="1" x14ac:dyDescent="0.2">
      <c r="B99" s="100"/>
      <c r="D99" s="101" t="s">
        <v>91</v>
      </c>
      <c r="E99" s="102"/>
      <c r="F99" s="102"/>
      <c r="G99" s="102"/>
      <c r="H99" s="102"/>
      <c r="I99" s="102"/>
      <c r="J99" s="103">
        <f>J250</f>
        <v>0</v>
      </c>
      <c r="L99" s="100"/>
    </row>
    <row r="100" spans="2:12" s="9" customFormat="1" ht="19.899999999999999" customHeight="1" x14ac:dyDescent="0.2">
      <c r="B100" s="100"/>
      <c r="D100" s="101" t="s">
        <v>92</v>
      </c>
      <c r="E100" s="102"/>
      <c r="F100" s="102"/>
      <c r="G100" s="102"/>
      <c r="H100" s="102"/>
      <c r="I100" s="102"/>
      <c r="J100" s="103">
        <f>J257</f>
        <v>0</v>
      </c>
      <c r="L100" s="100"/>
    </row>
    <row r="101" spans="2:12" s="9" customFormat="1" ht="19.899999999999999" customHeight="1" x14ac:dyDescent="0.2">
      <c r="B101" s="100"/>
      <c r="D101" s="101" t="s">
        <v>93</v>
      </c>
      <c r="E101" s="102"/>
      <c r="F101" s="102"/>
      <c r="G101" s="102"/>
      <c r="H101" s="102"/>
      <c r="I101" s="102"/>
      <c r="J101" s="103">
        <f>J270</f>
        <v>0</v>
      </c>
      <c r="L101" s="100"/>
    </row>
    <row r="102" spans="2:12" s="9" customFormat="1" ht="19.899999999999999" customHeight="1" x14ac:dyDescent="0.2">
      <c r="B102" s="100"/>
      <c r="D102" s="101" t="s">
        <v>94</v>
      </c>
      <c r="E102" s="102"/>
      <c r="F102" s="102"/>
      <c r="G102" s="102"/>
      <c r="H102" s="102"/>
      <c r="I102" s="102"/>
      <c r="J102" s="103">
        <f>J327</f>
        <v>0</v>
      </c>
      <c r="L102" s="100"/>
    </row>
    <row r="103" spans="2:12" s="8" customFormat="1" ht="24.95" customHeight="1" x14ac:dyDescent="0.2">
      <c r="B103" s="96"/>
      <c r="D103" s="97" t="s">
        <v>95</v>
      </c>
      <c r="E103" s="98"/>
      <c r="F103" s="98"/>
      <c r="G103" s="98"/>
      <c r="H103" s="98"/>
      <c r="I103" s="98"/>
      <c r="J103" s="99">
        <f>J330</f>
        <v>0</v>
      </c>
      <c r="L103" s="96"/>
    </row>
    <row r="104" spans="2:12" s="9" customFormat="1" ht="19.899999999999999" customHeight="1" x14ac:dyDescent="0.2">
      <c r="B104" s="100"/>
      <c r="D104" s="101" t="s">
        <v>96</v>
      </c>
      <c r="E104" s="102"/>
      <c r="F104" s="102"/>
      <c r="G104" s="102"/>
      <c r="H104" s="102"/>
      <c r="I104" s="102"/>
      <c r="J104" s="103">
        <f>J331</f>
        <v>0</v>
      </c>
      <c r="L104" s="100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 x14ac:dyDescent="0.2">
      <c r="B111" s="28"/>
      <c r="C111" s="20" t="s">
        <v>97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5" t="s">
        <v>14</v>
      </c>
      <c r="L113" s="28"/>
    </row>
    <row r="114" spans="2:65" s="1" customFormat="1" ht="16.5" customHeight="1" x14ac:dyDescent="0.2">
      <c r="B114" s="28"/>
      <c r="E114" s="204" t="str">
        <f>E7</f>
        <v>II/101 Kladno, Vrapická - havárie odvodnění</v>
      </c>
      <c r="F114" s="205"/>
      <c r="G114" s="205"/>
      <c r="H114" s="205"/>
      <c r="L114" s="28"/>
    </row>
    <row r="115" spans="2:65" s="1" customFormat="1" ht="12" customHeight="1" x14ac:dyDescent="0.2">
      <c r="B115" s="28"/>
      <c r="C115" s="25" t="s">
        <v>82</v>
      </c>
      <c r="L115" s="28"/>
    </row>
    <row r="116" spans="2:65" s="1" customFormat="1" ht="16.5" customHeight="1" x14ac:dyDescent="0.2">
      <c r="B116" s="28"/>
      <c r="E116" s="201" t="str">
        <f>E9</f>
        <v>01 - SO 01 Havárie odvodnění</v>
      </c>
      <c r="F116" s="203"/>
      <c r="G116" s="203"/>
      <c r="H116" s="203"/>
      <c r="L116" s="28"/>
    </row>
    <row r="117" spans="2:65" s="1" customFormat="1" ht="6.95" customHeight="1" x14ac:dyDescent="0.2">
      <c r="B117" s="28"/>
      <c r="L117" s="28"/>
    </row>
    <row r="118" spans="2:65" s="1" customFormat="1" ht="12" customHeight="1" x14ac:dyDescent="0.2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31. 10. 2022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5" t="s">
        <v>22</v>
      </c>
      <c r="F120" s="23" t="str">
        <f>E15</f>
        <v xml:space="preserve"> </v>
      </c>
      <c r="I120" s="25" t="s">
        <v>26</v>
      </c>
      <c r="J120" s="26" t="str">
        <f>E21</f>
        <v xml:space="preserve"> </v>
      </c>
      <c r="L120" s="28"/>
    </row>
    <row r="121" spans="2:65" s="1" customFormat="1" ht="15.2" customHeight="1" x14ac:dyDescent="0.2">
      <c r="B121" s="28"/>
      <c r="C121" s="25" t="s">
        <v>25</v>
      </c>
      <c r="F121" s="23" t="str">
        <f>IF(E18="","",E18)</f>
        <v xml:space="preserve"> </v>
      </c>
      <c r="I121" s="25" t="s">
        <v>28</v>
      </c>
      <c r="J121" s="26" t="str">
        <f>E24</f>
        <v xml:space="preserve"> 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04"/>
      <c r="C123" s="105" t="s">
        <v>98</v>
      </c>
      <c r="D123" s="106" t="s">
        <v>55</v>
      </c>
      <c r="E123" s="106" t="s">
        <v>51</v>
      </c>
      <c r="F123" s="106" t="s">
        <v>52</v>
      </c>
      <c r="G123" s="106" t="s">
        <v>99</v>
      </c>
      <c r="H123" s="106" t="s">
        <v>100</v>
      </c>
      <c r="I123" s="106" t="s">
        <v>101</v>
      </c>
      <c r="J123" s="107" t="s">
        <v>86</v>
      </c>
      <c r="K123" s="108" t="s">
        <v>102</v>
      </c>
      <c r="L123" s="104"/>
      <c r="M123" s="54" t="s">
        <v>1</v>
      </c>
      <c r="N123" s="55" t="s">
        <v>34</v>
      </c>
      <c r="O123" s="55" t="s">
        <v>103</v>
      </c>
      <c r="P123" s="55" t="s">
        <v>104</v>
      </c>
      <c r="Q123" s="55" t="s">
        <v>105</v>
      </c>
      <c r="R123" s="55" t="s">
        <v>106</v>
      </c>
      <c r="S123" s="55" t="s">
        <v>107</v>
      </c>
      <c r="T123" s="56" t="s">
        <v>108</v>
      </c>
    </row>
    <row r="124" spans="2:65" s="1" customFormat="1" ht="22.9" customHeight="1" x14ac:dyDescent="0.25">
      <c r="B124" s="28"/>
      <c r="C124" s="59" t="s">
        <v>109</v>
      </c>
      <c r="J124" s="109">
        <f>BK124</f>
        <v>0</v>
      </c>
      <c r="L124" s="28"/>
      <c r="M124" s="57"/>
      <c r="N124" s="49"/>
      <c r="O124" s="49"/>
      <c r="P124" s="110">
        <f>P125+P330</f>
        <v>1290.0879140000002</v>
      </c>
      <c r="Q124" s="49"/>
      <c r="R124" s="110">
        <f>R125+R330</f>
        <v>34.057555590000007</v>
      </c>
      <c r="S124" s="49"/>
      <c r="T124" s="111">
        <f>T125+T330</f>
        <v>0</v>
      </c>
      <c r="AT124" s="16" t="s">
        <v>69</v>
      </c>
      <c r="AU124" s="16" t="s">
        <v>88</v>
      </c>
      <c r="BK124" s="112">
        <f>BK125+BK330</f>
        <v>0</v>
      </c>
    </row>
    <row r="125" spans="2:65" s="11" customFormat="1" ht="25.9" customHeight="1" x14ac:dyDescent="0.2">
      <c r="B125" s="113"/>
      <c r="D125" s="114" t="s">
        <v>69</v>
      </c>
      <c r="E125" s="115" t="s">
        <v>110</v>
      </c>
      <c r="F125" s="115" t="s">
        <v>111</v>
      </c>
      <c r="J125" s="116">
        <f>BK125</f>
        <v>0</v>
      </c>
      <c r="L125" s="113"/>
      <c r="M125" s="117"/>
      <c r="P125" s="118">
        <f>P126+P250+P257+P270+P327</f>
        <v>1290.0879140000002</v>
      </c>
      <c r="R125" s="118">
        <f>R126+R250+R257+R270+R327</f>
        <v>34.057555590000007</v>
      </c>
      <c r="T125" s="119">
        <f>T126+T250+T257+T270+T327</f>
        <v>0</v>
      </c>
      <c r="AR125" s="114" t="s">
        <v>78</v>
      </c>
      <c r="AT125" s="120" t="s">
        <v>69</v>
      </c>
      <c r="AU125" s="120" t="s">
        <v>70</v>
      </c>
      <c r="AY125" s="114" t="s">
        <v>112</v>
      </c>
      <c r="BK125" s="121">
        <f>BK126+BK250+BK257+BK270+BK327</f>
        <v>0</v>
      </c>
    </row>
    <row r="126" spans="2:65" s="11" customFormat="1" ht="22.9" customHeight="1" x14ac:dyDescent="0.2">
      <c r="B126" s="113"/>
      <c r="D126" s="114" t="s">
        <v>69</v>
      </c>
      <c r="E126" s="122" t="s">
        <v>78</v>
      </c>
      <c r="F126" s="122" t="s">
        <v>113</v>
      </c>
      <c r="J126" s="123">
        <f>BK126</f>
        <v>0</v>
      </c>
      <c r="L126" s="113"/>
      <c r="M126" s="117"/>
      <c r="P126" s="118">
        <f>SUM(P127:P249)</f>
        <v>1060.5916459999999</v>
      </c>
      <c r="R126" s="118">
        <f>SUM(R127:R249)</f>
        <v>1.5794430000000002</v>
      </c>
      <c r="T126" s="119">
        <f>SUM(T127:T249)</f>
        <v>0</v>
      </c>
      <c r="AR126" s="114" t="s">
        <v>78</v>
      </c>
      <c r="AT126" s="120" t="s">
        <v>69</v>
      </c>
      <c r="AU126" s="120" t="s">
        <v>78</v>
      </c>
      <c r="AY126" s="114" t="s">
        <v>112</v>
      </c>
      <c r="BK126" s="121">
        <f>SUM(BK127:BK249)</f>
        <v>0</v>
      </c>
    </row>
    <row r="127" spans="2:65" s="1" customFormat="1" ht="24.2" customHeight="1" x14ac:dyDescent="0.2">
      <c r="B127" s="124"/>
      <c r="C127" s="125" t="s">
        <v>78</v>
      </c>
      <c r="D127" s="125" t="s">
        <v>114</v>
      </c>
      <c r="E127" s="126" t="s">
        <v>115</v>
      </c>
      <c r="F127" s="127" t="s">
        <v>116</v>
      </c>
      <c r="G127" s="128" t="s">
        <v>117</v>
      </c>
      <c r="H127" s="129">
        <v>192</v>
      </c>
      <c r="I127" s="130"/>
      <c r="J127" s="130">
        <f>ROUND(I127*H127,2)</f>
        <v>0</v>
      </c>
      <c r="K127" s="131"/>
      <c r="L127" s="28"/>
      <c r="M127" s="132" t="s">
        <v>1</v>
      </c>
      <c r="N127" s="133" t="s">
        <v>35</v>
      </c>
      <c r="O127" s="134">
        <v>0.184</v>
      </c>
      <c r="P127" s="134">
        <f>O127*H127</f>
        <v>35.328000000000003</v>
      </c>
      <c r="Q127" s="134">
        <v>3.0000000000000001E-5</v>
      </c>
      <c r="R127" s="134">
        <f>Q127*H127</f>
        <v>5.7600000000000004E-3</v>
      </c>
      <c r="S127" s="134">
        <v>0</v>
      </c>
      <c r="T127" s="135">
        <f>S127*H127</f>
        <v>0</v>
      </c>
      <c r="AR127" s="136" t="s">
        <v>118</v>
      </c>
      <c r="AT127" s="136" t="s">
        <v>114</v>
      </c>
      <c r="AU127" s="136" t="s">
        <v>80</v>
      </c>
      <c r="AY127" s="16" t="s">
        <v>112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78</v>
      </c>
      <c r="BK127" s="137">
        <f>ROUND(I127*H127,2)</f>
        <v>0</v>
      </c>
      <c r="BL127" s="16" t="s">
        <v>118</v>
      </c>
      <c r="BM127" s="136" t="s">
        <v>119</v>
      </c>
    </row>
    <row r="128" spans="2:65" s="12" customFormat="1" x14ac:dyDescent="0.2">
      <c r="B128" s="138"/>
      <c r="D128" s="139" t="s">
        <v>120</v>
      </c>
      <c r="E128" s="140" t="s">
        <v>1</v>
      </c>
      <c r="F128" s="141" t="s">
        <v>121</v>
      </c>
      <c r="H128" s="142">
        <v>192</v>
      </c>
      <c r="L128" s="138"/>
      <c r="M128" s="143"/>
      <c r="T128" s="144"/>
      <c r="AT128" s="140" t="s">
        <v>120</v>
      </c>
      <c r="AU128" s="140" t="s">
        <v>80</v>
      </c>
      <c r="AV128" s="12" t="s">
        <v>80</v>
      </c>
      <c r="AW128" s="12" t="s">
        <v>27</v>
      </c>
      <c r="AX128" s="12" t="s">
        <v>70</v>
      </c>
      <c r="AY128" s="140" t="s">
        <v>112</v>
      </c>
    </row>
    <row r="129" spans="2:65" s="13" customFormat="1" x14ac:dyDescent="0.2">
      <c r="B129" s="145"/>
      <c r="D129" s="139" t="s">
        <v>120</v>
      </c>
      <c r="E129" s="146" t="s">
        <v>1</v>
      </c>
      <c r="F129" s="147" t="s">
        <v>122</v>
      </c>
      <c r="H129" s="148">
        <v>192</v>
      </c>
      <c r="L129" s="145"/>
      <c r="M129" s="149"/>
      <c r="T129" s="150"/>
      <c r="AT129" s="146" t="s">
        <v>120</v>
      </c>
      <c r="AU129" s="146" t="s">
        <v>80</v>
      </c>
      <c r="AV129" s="13" t="s">
        <v>118</v>
      </c>
      <c r="AW129" s="13" t="s">
        <v>27</v>
      </c>
      <c r="AX129" s="13" t="s">
        <v>78</v>
      </c>
      <c r="AY129" s="146" t="s">
        <v>112</v>
      </c>
    </row>
    <row r="130" spans="2:65" s="1" customFormat="1" ht="24.2" customHeight="1" x14ac:dyDescent="0.2">
      <c r="B130" s="124"/>
      <c r="C130" s="125" t="s">
        <v>80</v>
      </c>
      <c r="D130" s="125" t="s">
        <v>114</v>
      </c>
      <c r="E130" s="126" t="s">
        <v>123</v>
      </c>
      <c r="F130" s="127" t="s">
        <v>124</v>
      </c>
      <c r="G130" s="128" t="s">
        <v>125</v>
      </c>
      <c r="H130" s="129">
        <v>8</v>
      </c>
      <c r="I130" s="130"/>
      <c r="J130" s="130">
        <f>ROUND(I130*H130,2)</f>
        <v>0</v>
      </c>
      <c r="K130" s="131"/>
      <c r="L130" s="28"/>
      <c r="M130" s="132" t="s">
        <v>1</v>
      </c>
      <c r="N130" s="133" t="s">
        <v>35</v>
      </c>
      <c r="O130" s="134">
        <v>0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118</v>
      </c>
      <c r="AT130" s="136" t="s">
        <v>114</v>
      </c>
      <c r="AU130" s="136" t="s">
        <v>80</v>
      </c>
      <c r="AY130" s="16" t="s">
        <v>112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78</v>
      </c>
      <c r="BK130" s="137">
        <f>ROUND(I130*H130,2)</f>
        <v>0</v>
      </c>
      <c r="BL130" s="16" t="s">
        <v>118</v>
      </c>
      <c r="BM130" s="136" t="s">
        <v>126</v>
      </c>
    </row>
    <row r="131" spans="2:65" s="1" customFormat="1" ht="16.5" customHeight="1" x14ac:dyDescent="0.2">
      <c r="B131" s="124"/>
      <c r="C131" s="125" t="s">
        <v>127</v>
      </c>
      <c r="D131" s="125" t="s">
        <v>114</v>
      </c>
      <c r="E131" s="126" t="s">
        <v>128</v>
      </c>
      <c r="F131" s="127" t="s">
        <v>129</v>
      </c>
      <c r="G131" s="128" t="s">
        <v>130</v>
      </c>
      <c r="H131" s="129">
        <v>19.399999999999999</v>
      </c>
      <c r="I131" s="130"/>
      <c r="J131" s="130">
        <f>ROUND(I131*H131,2)</f>
        <v>0</v>
      </c>
      <c r="K131" s="131"/>
      <c r="L131" s="28"/>
      <c r="M131" s="132" t="s">
        <v>1</v>
      </c>
      <c r="N131" s="133" t="s">
        <v>35</v>
      </c>
      <c r="O131" s="134">
        <v>0.58099999999999996</v>
      </c>
      <c r="P131" s="134">
        <f>O131*H131</f>
        <v>11.271399999999998</v>
      </c>
      <c r="Q131" s="134">
        <v>3.6900000000000002E-2</v>
      </c>
      <c r="R131" s="134">
        <f>Q131*H131</f>
        <v>0.71585999999999994</v>
      </c>
      <c r="S131" s="134">
        <v>0</v>
      </c>
      <c r="T131" s="135">
        <f>S131*H131</f>
        <v>0</v>
      </c>
      <c r="AR131" s="136" t="s">
        <v>118</v>
      </c>
      <c r="AT131" s="136" t="s">
        <v>114</v>
      </c>
      <c r="AU131" s="136" t="s">
        <v>80</v>
      </c>
      <c r="AY131" s="16" t="s">
        <v>112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78</v>
      </c>
      <c r="BK131" s="137">
        <f>ROUND(I131*H131,2)</f>
        <v>0</v>
      </c>
      <c r="BL131" s="16" t="s">
        <v>118</v>
      </c>
      <c r="BM131" s="136" t="s">
        <v>131</v>
      </c>
    </row>
    <row r="132" spans="2:65" s="12" customFormat="1" x14ac:dyDescent="0.2">
      <c r="B132" s="138"/>
      <c r="D132" s="139" t="s">
        <v>120</v>
      </c>
      <c r="E132" s="140" t="s">
        <v>1</v>
      </c>
      <c r="F132" s="141" t="s">
        <v>132</v>
      </c>
      <c r="H132" s="142">
        <v>19.399999999999999</v>
      </c>
      <c r="L132" s="138"/>
      <c r="M132" s="143"/>
      <c r="T132" s="144"/>
      <c r="AT132" s="140" t="s">
        <v>120</v>
      </c>
      <c r="AU132" s="140" t="s">
        <v>80</v>
      </c>
      <c r="AV132" s="12" t="s">
        <v>80</v>
      </c>
      <c r="AW132" s="12" t="s">
        <v>27</v>
      </c>
      <c r="AX132" s="12" t="s">
        <v>70</v>
      </c>
      <c r="AY132" s="140" t="s">
        <v>112</v>
      </c>
    </row>
    <row r="133" spans="2:65" s="13" customFormat="1" x14ac:dyDescent="0.2">
      <c r="B133" s="145"/>
      <c r="D133" s="139" t="s">
        <v>120</v>
      </c>
      <c r="E133" s="146" t="s">
        <v>1</v>
      </c>
      <c r="F133" s="147" t="s">
        <v>122</v>
      </c>
      <c r="H133" s="148">
        <v>19.399999999999999</v>
      </c>
      <c r="L133" s="145"/>
      <c r="M133" s="149"/>
      <c r="T133" s="150"/>
      <c r="AT133" s="146" t="s">
        <v>120</v>
      </c>
      <c r="AU133" s="146" t="s">
        <v>80</v>
      </c>
      <c r="AV133" s="13" t="s">
        <v>118</v>
      </c>
      <c r="AW133" s="13" t="s">
        <v>27</v>
      </c>
      <c r="AX133" s="13" t="s">
        <v>78</v>
      </c>
      <c r="AY133" s="146" t="s">
        <v>112</v>
      </c>
    </row>
    <row r="134" spans="2:65" s="1" customFormat="1" ht="24.2" customHeight="1" x14ac:dyDescent="0.2">
      <c r="B134" s="124"/>
      <c r="C134" s="125" t="s">
        <v>118</v>
      </c>
      <c r="D134" s="125" t="s">
        <v>114</v>
      </c>
      <c r="E134" s="126" t="s">
        <v>133</v>
      </c>
      <c r="F134" s="127" t="s">
        <v>134</v>
      </c>
      <c r="G134" s="128" t="s">
        <v>130</v>
      </c>
      <c r="H134" s="129">
        <v>5.4</v>
      </c>
      <c r="I134" s="130"/>
      <c r="J134" s="130">
        <f>ROUND(I134*H134,2)</f>
        <v>0</v>
      </c>
      <c r="K134" s="131"/>
      <c r="L134" s="28"/>
      <c r="M134" s="132" t="s">
        <v>1</v>
      </c>
      <c r="N134" s="133" t="s">
        <v>35</v>
      </c>
      <c r="O134" s="134">
        <v>0.54700000000000004</v>
      </c>
      <c r="P134" s="134">
        <f>O134*H134</f>
        <v>2.9538000000000002</v>
      </c>
      <c r="Q134" s="134">
        <v>3.6900000000000002E-2</v>
      </c>
      <c r="R134" s="134">
        <f>Q134*H134</f>
        <v>0.19926000000000002</v>
      </c>
      <c r="S134" s="134">
        <v>0</v>
      </c>
      <c r="T134" s="135">
        <f>S134*H134</f>
        <v>0</v>
      </c>
      <c r="AR134" s="136" t="s">
        <v>118</v>
      </c>
      <c r="AT134" s="136" t="s">
        <v>114</v>
      </c>
      <c r="AU134" s="136" t="s">
        <v>80</v>
      </c>
      <c r="AY134" s="16" t="s">
        <v>112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78</v>
      </c>
      <c r="BK134" s="137">
        <f>ROUND(I134*H134,2)</f>
        <v>0</v>
      </c>
      <c r="BL134" s="16" t="s">
        <v>118</v>
      </c>
      <c r="BM134" s="136" t="s">
        <v>135</v>
      </c>
    </row>
    <row r="135" spans="2:65" s="12" customFormat="1" x14ac:dyDescent="0.2">
      <c r="B135" s="138"/>
      <c r="D135" s="139" t="s">
        <v>120</v>
      </c>
      <c r="E135" s="140" t="s">
        <v>1</v>
      </c>
      <c r="F135" s="141" t="s">
        <v>136</v>
      </c>
      <c r="H135" s="142">
        <v>5.4</v>
      </c>
      <c r="L135" s="138"/>
      <c r="M135" s="143"/>
      <c r="T135" s="144"/>
      <c r="AT135" s="140" t="s">
        <v>120</v>
      </c>
      <c r="AU135" s="140" t="s">
        <v>80</v>
      </c>
      <c r="AV135" s="12" t="s">
        <v>80</v>
      </c>
      <c r="AW135" s="12" t="s">
        <v>27</v>
      </c>
      <c r="AX135" s="12" t="s">
        <v>70</v>
      </c>
      <c r="AY135" s="140" t="s">
        <v>112</v>
      </c>
    </row>
    <row r="136" spans="2:65" s="13" customFormat="1" x14ac:dyDescent="0.2">
      <c r="B136" s="145"/>
      <c r="D136" s="139" t="s">
        <v>120</v>
      </c>
      <c r="E136" s="146" t="s">
        <v>1</v>
      </c>
      <c r="F136" s="147" t="s">
        <v>122</v>
      </c>
      <c r="H136" s="148">
        <v>5.4</v>
      </c>
      <c r="L136" s="145"/>
      <c r="M136" s="149"/>
      <c r="T136" s="150"/>
      <c r="AT136" s="146" t="s">
        <v>120</v>
      </c>
      <c r="AU136" s="146" t="s">
        <v>80</v>
      </c>
      <c r="AV136" s="13" t="s">
        <v>118</v>
      </c>
      <c r="AW136" s="13" t="s">
        <v>27</v>
      </c>
      <c r="AX136" s="13" t="s">
        <v>78</v>
      </c>
      <c r="AY136" s="146" t="s">
        <v>112</v>
      </c>
    </row>
    <row r="137" spans="2:65" s="1" customFormat="1" ht="24.2" customHeight="1" x14ac:dyDescent="0.2">
      <c r="B137" s="124"/>
      <c r="C137" s="125" t="s">
        <v>137</v>
      </c>
      <c r="D137" s="125" t="s">
        <v>114</v>
      </c>
      <c r="E137" s="126" t="s">
        <v>138</v>
      </c>
      <c r="F137" s="127" t="s">
        <v>139</v>
      </c>
      <c r="G137" s="128" t="s">
        <v>140</v>
      </c>
      <c r="H137" s="129">
        <v>17.562999999999999</v>
      </c>
      <c r="I137" s="130"/>
      <c r="J137" s="130">
        <f>ROUND(I137*H137,2)</f>
        <v>0</v>
      </c>
      <c r="K137" s="131"/>
      <c r="L137" s="28"/>
      <c r="M137" s="132" t="s">
        <v>1</v>
      </c>
      <c r="N137" s="133" t="s">
        <v>35</v>
      </c>
      <c r="O137" s="134">
        <v>1.583</v>
      </c>
      <c r="P137" s="134">
        <f>O137*H137</f>
        <v>27.802228999999997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118</v>
      </c>
      <c r="AT137" s="136" t="s">
        <v>114</v>
      </c>
      <c r="AU137" s="136" t="s">
        <v>80</v>
      </c>
      <c r="AY137" s="16" t="s">
        <v>112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78</v>
      </c>
      <c r="BK137" s="137">
        <f>ROUND(I137*H137,2)</f>
        <v>0</v>
      </c>
      <c r="BL137" s="16" t="s">
        <v>118</v>
      </c>
      <c r="BM137" s="136" t="s">
        <v>141</v>
      </c>
    </row>
    <row r="138" spans="2:65" s="14" customFormat="1" x14ac:dyDescent="0.2">
      <c r="B138" s="151"/>
      <c r="D138" s="139" t="s">
        <v>120</v>
      </c>
      <c r="E138" s="152" t="s">
        <v>1</v>
      </c>
      <c r="F138" s="153" t="s">
        <v>142</v>
      </c>
      <c r="H138" s="152" t="s">
        <v>1</v>
      </c>
      <c r="L138" s="151"/>
      <c r="M138" s="154"/>
      <c r="T138" s="155"/>
      <c r="AT138" s="152" t="s">
        <v>120</v>
      </c>
      <c r="AU138" s="152" t="s">
        <v>80</v>
      </c>
      <c r="AV138" s="14" t="s">
        <v>78</v>
      </c>
      <c r="AW138" s="14" t="s">
        <v>27</v>
      </c>
      <c r="AX138" s="14" t="s">
        <v>70</v>
      </c>
      <c r="AY138" s="152" t="s">
        <v>112</v>
      </c>
    </row>
    <row r="139" spans="2:65" s="12" customFormat="1" x14ac:dyDescent="0.2">
      <c r="B139" s="138"/>
      <c r="D139" s="139" t="s">
        <v>120</v>
      </c>
      <c r="E139" s="140" t="s">
        <v>1</v>
      </c>
      <c r="F139" s="141" t="s">
        <v>143</v>
      </c>
      <c r="H139" s="142">
        <v>16.8</v>
      </c>
      <c r="L139" s="138"/>
      <c r="M139" s="143"/>
      <c r="T139" s="144"/>
      <c r="AT139" s="140" t="s">
        <v>120</v>
      </c>
      <c r="AU139" s="140" t="s">
        <v>80</v>
      </c>
      <c r="AV139" s="12" t="s">
        <v>80</v>
      </c>
      <c r="AW139" s="12" t="s">
        <v>27</v>
      </c>
      <c r="AX139" s="12" t="s">
        <v>70</v>
      </c>
      <c r="AY139" s="140" t="s">
        <v>112</v>
      </c>
    </row>
    <row r="140" spans="2:65" s="12" customFormat="1" x14ac:dyDescent="0.2">
      <c r="B140" s="138"/>
      <c r="D140" s="139" t="s">
        <v>120</v>
      </c>
      <c r="E140" s="140" t="s">
        <v>1</v>
      </c>
      <c r="F140" s="141" t="s">
        <v>144</v>
      </c>
      <c r="H140" s="142">
        <v>22.5</v>
      </c>
      <c r="L140" s="138"/>
      <c r="M140" s="143"/>
      <c r="T140" s="144"/>
      <c r="AT140" s="140" t="s">
        <v>120</v>
      </c>
      <c r="AU140" s="140" t="s">
        <v>80</v>
      </c>
      <c r="AV140" s="12" t="s">
        <v>80</v>
      </c>
      <c r="AW140" s="12" t="s">
        <v>27</v>
      </c>
      <c r="AX140" s="12" t="s">
        <v>70</v>
      </c>
      <c r="AY140" s="140" t="s">
        <v>112</v>
      </c>
    </row>
    <row r="141" spans="2:65" s="12" customFormat="1" ht="22.5" x14ac:dyDescent="0.2">
      <c r="B141" s="138"/>
      <c r="D141" s="139" t="s">
        <v>120</v>
      </c>
      <c r="E141" s="140" t="s">
        <v>1</v>
      </c>
      <c r="F141" s="141" t="s">
        <v>145</v>
      </c>
      <c r="H141" s="142">
        <v>-4.1749999999999998</v>
      </c>
      <c r="L141" s="138"/>
      <c r="M141" s="143"/>
      <c r="T141" s="144"/>
      <c r="AT141" s="140" t="s">
        <v>120</v>
      </c>
      <c r="AU141" s="140" t="s">
        <v>80</v>
      </c>
      <c r="AV141" s="12" t="s">
        <v>80</v>
      </c>
      <c r="AW141" s="12" t="s">
        <v>27</v>
      </c>
      <c r="AX141" s="12" t="s">
        <v>70</v>
      </c>
      <c r="AY141" s="140" t="s">
        <v>112</v>
      </c>
    </row>
    <row r="142" spans="2:65" s="13" customFormat="1" x14ac:dyDescent="0.2">
      <c r="B142" s="145"/>
      <c r="D142" s="139" t="s">
        <v>120</v>
      </c>
      <c r="E142" s="146" t="s">
        <v>1</v>
      </c>
      <c r="F142" s="147" t="s">
        <v>122</v>
      </c>
      <c r="H142" s="148">
        <v>35.125</v>
      </c>
      <c r="L142" s="145"/>
      <c r="M142" s="149"/>
      <c r="T142" s="150"/>
      <c r="AT142" s="146" t="s">
        <v>120</v>
      </c>
      <c r="AU142" s="146" t="s">
        <v>80</v>
      </c>
      <c r="AV142" s="13" t="s">
        <v>118</v>
      </c>
      <c r="AW142" s="13" t="s">
        <v>27</v>
      </c>
      <c r="AX142" s="13" t="s">
        <v>70</v>
      </c>
      <c r="AY142" s="146" t="s">
        <v>112</v>
      </c>
    </row>
    <row r="143" spans="2:65" s="12" customFormat="1" x14ac:dyDescent="0.2">
      <c r="B143" s="138"/>
      <c r="D143" s="139" t="s">
        <v>120</v>
      </c>
      <c r="E143" s="140" t="s">
        <v>1</v>
      </c>
      <c r="F143" s="141" t="s">
        <v>146</v>
      </c>
      <c r="H143" s="142">
        <v>17.562999999999999</v>
      </c>
      <c r="L143" s="138"/>
      <c r="M143" s="143"/>
      <c r="T143" s="144"/>
      <c r="AT143" s="140" t="s">
        <v>120</v>
      </c>
      <c r="AU143" s="140" t="s">
        <v>80</v>
      </c>
      <c r="AV143" s="12" t="s">
        <v>80</v>
      </c>
      <c r="AW143" s="12" t="s">
        <v>27</v>
      </c>
      <c r="AX143" s="12" t="s">
        <v>78</v>
      </c>
      <c r="AY143" s="140" t="s">
        <v>112</v>
      </c>
    </row>
    <row r="144" spans="2:65" s="1" customFormat="1" ht="24.2" customHeight="1" x14ac:dyDescent="0.2">
      <c r="B144" s="124"/>
      <c r="C144" s="125" t="s">
        <v>147</v>
      </c>
      <c r="D144" s="125" t="s">
        <v>114</v>
      </c>
      <c r="E144" s="126" t="s">
        <v>148</v>
      </c>
      <c r="F144" s="127" t="s">
        <v>149</v>
      </c>
      <c r="G144" s="128" t="s">
        <v>140</v>
      </c>
      <c r="H144" s="129">
        <v>15.6</v>
      </c>
      <c r="I144" s="130"/>
      <c r="J144" s="130">
        <f>ROUND(I144*H144,2)</f>
        <v>0</v>
      </c>
      <c r="K144" s="131"/>
      <c r="L144" s="28"/>
      <c r="M144" s="132" t="s">
        <v>1</v>
      </c>
      <c r="N144" s="133" t="s">
        <v>35</v>
      </c>
      <c r="O144" s="134">
        <v>0.96799999999999997</v>
      </c>
      <c r="P144" s="134">
        <f>O144*H144</f>
        <v>15.1008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118</v>
      </c>
      <c r="AT144" s="136" t="s">
        <v>114</v>
      </c>
      <c r="AU144" s="136" t="s">
        <v>80</v>
      </c>
      <c r="AY144" s="16" t="s">
        <v>112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78</v>
      </c>
      <c r="BK144" s="137">
        <f>ROUND(I144*H144,2)</f>
        <v>0</v>
      </c>
      <c r="BL144" s="16" t="s">
        <v>118</v>
      </c>
      <c r="BM144" s="136" t="s">
        <v>150</v>
      </c>
    </row>
    <row r="145" spans="2:65" s="14" customFormat="1" x14ac:dyDescent="0.2">
      <c r="B145" s="151"/>
      <c r="D145" s="139" t="s">
        <v>120</v>
      </c>
      <c r="E145" s="152" t="s">
        <v>1</v>
      </c>
      <c r="F145" s="153" t="s">
        <v>142</v>
      </c>
      <c r="H145" s="152" t="s">
        <v>1</v>
      </c>
      <c r="L145" s="151"/>
      <c r="M145" s="154"/>
      <c r="T145" s="155"/>
      <c r="AT145" s="152" t="s">
        <v>120</v>
      </c>
      <c r="AU145" s="152" t="s">
        <v>80</v>
      </c>
      <c r="AV145" s="14" t="s">
        <v>78</v>
      </c>
      <c r="AW145" s="14" t="s">
        <v>27</v>
      </c>
      <c r="AX145" s="14" t="s">
        <v>70</v>
      </c>
      <c r="AY145" s="152" t="s">
        <v>112</v>
      </c>
    </row>
    <row r="146" spans="2:65" s="12" customFormat="1" x14ac:dyDescent="0.2">
      <c r="B146" s="138"/>
      <c r="D146" s="139" t="s">
        <v>120</v>
      </c>
      <c r="E146" s="140" t="s">
        <v>1</v>
      </c>
      <c r="F146" s="141" t="s">
        <v>151</v>
      </c>
      <c r="H146" s="142">
        <v>33.6</v>
      </c>
      <c r="L146" s="138"/>
      <c r="M146" s="143"/>
      <c r="T146" s="144"/>
      <c r="AT146" s="140" t="s">
        <v>120</v>
      </c>
      <c r="AU146" s="140" t="s">
        <v>80</v>
      </c>
      <c r="AV146" s="12" t="s">
        <v>80</v>
      </c>
      <c r="AW146" s="12" t="s">
        <v>27</v>
      </c>
      <c r="AX146" s="12" t="s">
        <v>70</v>
      </c>
      <c r="AY146" s="140" t="s">
        <v>112</v>
      </c>
    </row>
    <row r="147" spans="2:65" s="12" customFormat="1" x14ac:dyDescent="0.2">
      <c r="B147" s="138"/>
      <c r="D147" s="139" t="s">
        <v>120</v>
      </c>
      <c r="E147" s="140" t="s">
        <v>1</v>
      </c>
      <c r="F147" s="141" t="s">
        <v>152</v>
      </c>
      <c r="H147" s="142">
        <v>-2.4</v>
      </c>
      <c r="L147" s="138"/>
      <c r="M147" s="143"/>
      <c r="T147" s="144"/>
      <c r="AT147" s="140" t="s">
        <v>120</v>
      </c>
      <c r="AU147" s="140" t="s">
        <v>80</v>
      </c>
      <c r="AV147" s="12" t="s">
        <v>80</v>
      </c>
      <c r="AW147" s="12" t="s">
        <v>27</v>
      </c>
      <c r="AX147" s="12" t="s">
        <v>70</v>
      </c>
      <c r="AY147" s="140" t="s">
        <v>112</v>
      </c>
    </row>
    <row r="148" spans="2:65" s="13" customFormat="1" x14ac:dyDescent="0.2">
      <c r="B148" s="145"/>
      <c r="D148" s="139" t="s">
        <v>120</v>
      </c>
      <c r="E148" s="146" t="s">
        <v>1</v>
      </c>
      <c r="F148" s="147" t="s">
        <v>122</v>
      </c>
      <c r="H148" s="148">
        <v>31.2</v>
      </c>
      <c r="L148" s="145"/>
      <c r="M148" s="149"/>
      <c r="T148" s="150"/>
      <c r="AT148" s="146" t="s">
        <v>120</v>
      </c>
      <c r="AU148" s="146" t="s">
        <v>80</v>
      </c>
      <c r="AV148" s="13" t="s">
        <v>118</v>
      </c>
      <c r="AW148" s="13" t="s">
        <v>27</v>
      </c>
      <c r="AX148" s="13" t="s">
        <v>70</v>
      </c>
      <c r="AY148" s="146" t="s">
        <v>112</v>
      </c>
    </row>
    <row r="149" spans="2:65" s="12" customFormat="1" x14ac:dyDescent="0.2">
      <c r="B149" s="138"/>
      <c r="D149" s="139" t="s">
        <v>120</v>
      </c>
      <c r="E149" s="140" t="s">
        <v>1</v>
      </c>
      <c r="F149" s="141" t="s">
        <v>153</v>
      </c>
      <c r="H149" s="142">
        <v>15.6</v>
      </c>
      <c r="L149" s="138"/>
      <c r="M149" s="143"/>
      <c r="T149" s="144"/>
      <c r="AT149" s="140" t="s">
        <v>120</v>
      </c>
      <c r="AU149" s="140" t="s">
        <v>80</v>
      </c>
      <c r="AV149" s="12" t="s">
        <v>80</v>
      </c>
      <c r="AW149" s="12" t="s">
        <v>27</v>
      </c>
      <c r="AX149" s="12" t="s">
        <v>78</v>
      </c>
      <c r="AY149" s="140" t="s">
        <v>112</v>
      </c>
    </row>
    <row r="150" spans="2:65" s="1" customFormat="1" ht="33" customHeight="1" x14ac:dyDescent="0.2">
      <c r="B150" s="124"/>
      <c r="C150" s="125" t="s">
        <v>154</v>
      </c>
      <c r="D150" s="125" t="s">
        <v>114</v>
      </c>
      <c r="E150" s="126" t="s">
        <v>155</v>
      </c>
      <c r="F150" s="127" t="s">
        <v>156</v>
      </c>
      <c r="G150" s="128" t="s">
        <v>140</v>
      </c>
      <c r="H150" s="129">
        <v>17.562999999999999</v>
      </c>
      <c r="I150" s="130"/>
      <c r="J150" s="130">
        <f>ROUND(I150*H150,2)</f>
        <v>0</v>
      </c>
      <c r="K150" s="131"/>
      <c r="L150" s="28"/>
      <c r="M150" s="132" t="s">
        <v>1</v>
      </c>
      <c r="N150" s="133" t="s">
        <v>35</v>
      </c>
      <c r="O150" s="134">
        <v>2.1</v>
      </c>
      <c r="P150" s="134">
        <f>O150*H150</f>
        <v>36.882300000000001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118</v>
      </c>
      <c r="AT150" s="136" t="s">
        <v>114</v>
      </c>
      <c r="AU150" s="136" t="s">
        <v>80</v>
      </c>
      <c r="AY150" s="16" t="s">
        <v>112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78</v>
      </c>
      <c r="BK150" s="137">
        <f>ROUND(I150*H150,2)</f>
        <v>0</v>
      </c>
      <c r="BL150" s="16" t="s">
        <v>118</v>
      </c>
      <c r="BM150" s="136" t="s">
        <v>157</v>
      </c>
    </row>
    <row r="151" spans="2:65" s="12" customFormat="1" x14ac:dyDescent="0.2">
      <c r="B151" s="138"/>
      <c r="D151" s="139" t="s">
        <v>120</v>
      </c>
      <c r="E151" s="140" t="s">
        <v>1</v>
      </c>
      <c r="F151" s="141" t="s">
        <v>158</v>
      </c>
      <c r="H151" s="142">
        <v>17.562999999999999</v>
      </c>
      <c r="L151" s="138"/>
      <c r="M151" s="143"/>
      <c r="T151" s="144"/>
      <c r="AT151" s="140" t="s">
        <v>120</v>
      </c>
      <c r="AU151" s="140" t="s">
        <v>80</v>
      </c>
      <c r="AV151" s="12" t="s">
        <v>80</v>
      </c>
      <c r="AW151" s="12" t="s">
        <v>27</v>
      </c>
      <c r="AX151" s="12" t="s">
        <v>70</v>
      </c>
      <c r="AY151" s="140" t="s">
        <v>112</v>
      </c>
    </row>
    <row r="152" spans="2:65" s="13" customFormat="1" x14ac:dyDescent="0.2">
      <c r="B152" s="145"/>
      <c r="D152" s="139" t="s">
        <v>120</v>
      </c>
      <c r="E152" s="146" t="s">
        <v>1</v>
      </c>
      <c r="F152" s="147" t="s">
        <v>122</v>
      </c>
      <c r="H152" s="148">
        <v>17.562999999999999</v>
      </c>
      <c r="L152" s="145"/>
      <c r="M152" s="149"/>
      <c r="T152" s="150"/>
      <c r="AT152" s="146" t="s">
        <v>120</v>
      </c>
      <c r="AU152" s="146" t="s">
        <v>80</v>
      </c>
      <c r="AV152" s="13" t="s">
        <v>118</v>
      </c>
      <c r="AW152" s="13" t="s">
        <v>27</v>
      </c>
      <c r="AX152" s="13" t="s">
        <v>78</v>
      </c>
      <c r="AY152" s="146" t="s">
        <v>112</v>
      </c>
    </row>
    <row r="153" spans="2:65" s="1" customFormat="1" ht="33" customHeight="1" x14ac:dyDescent="0.2">
      <c r="B153" s="124"/>
      <c r="C153" s="125" t="s">
        <v>159</v>
      </c>
      <c r="D153" s="125" t="s">
        <v>114</v>
      </c>
      <c r="E153" s="126" t="s">
        <v>160</v>
      </c>
      <c r="F153" s="127" t="s">
        <v>161</v>
      </c>
      <c r="G153" s="128" t="s">
        <v>140</v>
      </c>
      <c r="H153" s="129">
        <v>15.6</v>
      </c>
      <c r="I153" s="130"/>
      <c r="J153" s="130">
        <f>ROUND(I153*H153,2)</f>
        <v>0</v>
      </c>
      <c r="K153" s="131"/>
      <c r="L153" s="28"/>
      <c r="M153" s="132" t="s">
        <v>1</v>
      </c>
      <c r="N153" s="133" t="s">
        <v>35</v>
      </c>
      <c r="O153" s="134">
        <v>1.294</v>
      </c>
      <c r="P153" s="134">
        <f>O153*H153</f>
        <v>20.186399999999999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118</v>
      </c>
      <c r="AT153" s="136" t="s">
        <v>114</v>
      </c>
      <c r="AU153" s="136" t="s">
        <v>80</v>
      </c>
      <c r="AY153" s="16" t="s">
        <v>112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6" t="s">
        <v>78</v>
      </c>
      <c r="BK153" s="137">
        <f>ROUND(I153*H153,2)</f>
        <v>0</v>
      </c>
      <c r="BL153" s="16" t="s">
        <v>118</v>
      </c>
      <c r="BM153" s="136" t="s">
        <v>162</v>
      </c>
    </row>
    <row r="154" spans="2:65" s="12" customFormat="1" x14ac:dyDescent="0.2">
      <c r="B154" s="138"/>
      <c r="D154" s="139" t="s">
        <v>120</v>
      </c>
      <c r="E154" s="140" t="s">
        <v>1</v>
      </c>
      <c r="F154" s="141" t="s">
        <v>163</v>
      </c>
      <c r="H154" s="142">
        <v>15.6</v>
      </c>
      <c r="L154" s="138"/>
      <c r="M154" s="143"/>
      <c r="T154" s="144"/>
      <c r="AT154" s="140" t="s">
        <v>120</v>
      </c>
      <c r="AU154" s="140" t="s">
        <v>80</v>
      </c>
      <c r="AV154" s="12" t="s">
        <v>80</v>
      </c>
      <c r="AW154" s="12" t="s">
        <v>27</v>
      </c>
      <c r="AX154" s="12" t="s">
        <v>70</v>
      </c>
      <c r="AY154" s="140" t="s">
        <v>112</v>
      </c>
    </row>
    <row r="155" spans="2:65" s="13" customFormat="1" x14ac:dyDescent="0.2">
      <c r="B155" s="145"/>
      <c r="D155" s="139" t="s">
        <v>120</v>
      </c>
      <c r="E155" s="146" t="s">
        <v>1</v>
      </c>
      <c r="F155" s="147" t="s">
        <v>122</v>
      </c>
      <c r="H155" s="148">
        <v>15.6</v>
      </c>
      <c r="L155" s="145"/>
      <c r="M155" s="149"/>
      <c r="T155" s="150"/>
      <c r="AT155" s="146" t="s">
        <v>120</v>
      </c>
      <c r="AU155" s="146" t="s">
        <v>80</v>
      </c>
      <c r="AV155" s="13" t="s">
        <v>118</v>
      </c>
      <c r="AW155" s="13" t="s">
        <v>27</v>
      </c>
      <c r="AX155" s="13" t="s">
        <v>78</v>
      </c>
      <c r="AY155" s="146" t="s">
        <v>112</v>
      </c>
    </row>
    <row r="156" spans="2:65" s="1" customFormat="1" ht="33" customHeight="1" x14ac:dyDescent="0.2">
      <c r="B156" s="124"/>
      <c r="C156" s="125" t="s">
        <v>164</v>
      </c>
      <c r="D156" s="125" t="s">
        <v>114</v>
      </c>
      <c r="E156" s="126" t="s">
        <v>165</v>
      </c>
      <c r="F156" s="127" t="s">
        <v>166</v>
      </c>
      <c r="G156" s="128" t="s">
        <v>140</v>
      </c>
      <c r="H156" s="129">
        <v>119.812</v>
      </c>
      <c r="I156" s="130"/>
      <c r="J156" s="130">
        <f>ROUND(I156*H156,2)</f>
        <v>0</v>
      </c>
      <c r="K156" s="131"/>
      <c r="L156" s="28"/>
      <c r="M156" s="132" t="s">
        <v>1</v>
      </c>
      <c r="N156" s="133" t="s">
        <v>35</v>
      </c>
      <c r="O156" s="134">
        <v>0.72</v>
      </c>
      <c r="P156" s="134">
        <f>O156*H156</f>
        <v>86.26464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118</v>
      </c>
      <c r="AT156" s="136" t="s">
        <v>114</v>
      </c>
      <c r="AU156" s="136" t="s">
        <v>80</v>
      </c>
      <c r="AY156" s="16" t="s">
        <v>112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78</v>
      </c>
      <c r="BK156" s="137">
        <f>ROUND(I156*H156,2)</f>
        <v>0</v>
      </c>
      <c r="BL156" s="16" t="s">
        <v>118</v>
      </c>
      <c r="BM156" s="136" t="s">
        <v>167</v>
      </c>
    </row>
    <row r="157" spans="2:65" s="14" customFormat="1" x14ac:dyDescent="0.2">
      <c r="B157" s="151"/>
      <c r="D157" s="139" t="s">
        <v>120</v>
      </c>
      <c r="E157" s="152" t="s">
        <v>1</v>
      </c>
      <c r="F157" s="153" t="s">
        <v>142</v>
      </c>
      <c r="H157" s="152" t="s">
        <v>1</v>
      </c>
      <c r="L157" s="151"/>
      <c r="M157" s="154"/>
      <c r="T157" s="155"/>
      <c r="AT157" s="152" t="s">
        <v>120</v>
      </c>
      <c r="AU157" s="152" t="s">
        <v>80</v>
      </c>
      <c r="AV157" s="14" t="s">
        <v>78</v>
      </c>
      <c r="AW157" s="14" t="s">
        <v>27</v>
      </c>
      <c r="AX157" s="14" t="s">
        <v>70</v>
      </c>
      <c r="AY157" s="152" t="s">
        <v>112</v>
      </c>
    </row>
    <row r="158" spans="2:65" s="12" customFormat="1" x14ac:dyDescent="0.2">
      <c r="B158" s="138"/>
      <c r="D158" s="139" t="s">
        <v>120</v>
      </c>
      <c r="E158" s="140" t="s">
        <v>1</v>
      </c>
      <c r="F158" s="141" t="s">
        <v>168</v>
      </c>
      <c r="H158" s="142">
        <v>134.75</v>
      </c>
      <c r="L158" s="138"/>
      <c r="M158" s="143"/>
      <c r="T158" s="144"/>
      <c r="AT158" s="140" t="s">
        <v>120</v>
      </c>
      <c r="AU158" s="140" t="s">
        <v>80</v>
      </c>
      <c r="AV158" s="12" t="s">
        <v>80</v>
      </c>
      <c r="AW158" s="12" t="s">
        <v>27</v>
      </c>
      <c r="AX158" s="12" t="s">
        <v>70</v>
      </c>
      <c r="AY158" s="140" t="s">
        <v>112</v>
      </c>
    </row>
    <row r="159" spans="2:65" s="12" customFormat="1" x14ac:dyDescent="0.2">
      <c r="B159" s="138"/>
      <c r="D159" s="139" t="s">
        <v>120</v>
      </c>
      <c r="E159" s="140" t="s">
        <v>1</v>
      </c>
      <c r="F159" s="141" t="s">
        <v>169</v>
      </c>
      <c r="H159" s="142">
        <v>4.25</v>
      </c>
      <c r="L159" s="138"/>
      <c r="M159" s="143"/>
      <c r="T159" s="144"/>
      <c r="AT159" s="140" t="s">
        <v>120</v>
      </c>
      <c r="AU159" s="140" t="s">
        <v>80</v>
      </c>
      <c r="AV159" s="12" t="s">
        <v>80</v>
      </c>
      <c r="AW159" s="12" t="s">
        <v>27</v>
      </c>
      <c r="AX159" s="12" t="s">
        <v>70</v>
      </c>
      <c r="AY159" s="140" t="s">
        <v>112</v>
      </c>
    </row>
    <row r="160" spans="2:65" s="12" customFormat="1" ht="22.5" x14ac:dyDescent="0.2">
      <c r="B160" s="138"/>
      <c r="D160" s="139" t="s">
        <v>120</v>
      </c>
      <c r="E160" s="140" t="s">
        <v>1</v>
      </c>
      <c r="F160" s="141" t="s">
        <v>170</v>
      </c>
      <c r="H160" s="142">
        <v>82.875</v>
      </c>
      <c r="L160" s="138"/>
      <c r="M160" s="143"/>
      <c r="T160" s="144"/>
      <c r="AT160" s="140" t="s">
        <v>120</v>
      </c>
      <c r="AU160" s="140" t="s">
        <v>80</v>
      </c>
      <c r="AV160" s="12" t="s">
        <v>80</v>
      </c>
      <c r="AW160" s="12" t="s">
        <v>27</v>
      </c>
      <c r="AX160" s="12" t="s">
        <v>70</v>
      </c>
      <c r="AY160" s="140" t="s">
        <v>112</v>
      </c>
    </row>
    <row r="161" spans="2:65" s="12" customFormat="1" x14ac:dyDescent="0.2">
      <c r="B161" s="138"/>
      <c r="D161" s="139" t="s">
        <v>120</v>
      </c>
      <c r="E161" s="140" t="s">
        <v>1</v>
      </c>
      <c r="F161" s="141" t="s">
        <v>171</v>
      </c>
      <c r="H161" s="142">
        <v>36.287999999999997</v>
      </c>
      <c r="L161" s="138"/>
      <c r="M161" s="143"/>
      <c r="T161" s="144"/>
      <c r="AT161" s="140" t="s">
        <v>120</v>
      </c>
      <c r="AU161" s="140" t="s">
        <v>80</v>
      </c>
      <c r="AV161" s="12" t="s">
        <v>80</v>
      </c>
      <c r="AW161" s="12" t="s">
        <v>27</v>
      </c>
      <c r="AX161" s="12" t="s">
        <v>70</v>
      </c>
      <c r="AY161" s="140" t="s">
        <v>112</v>
      </c>
    </row>
    <row r="162" spans="2:65" s="12" customFormat="1" ht="22.5" x14ac:dyDescent="0.2">
      <c r="B162" s="138"/>
      <c r="D162" s="139" t="s">
        <v>120</v>
      </c>
      <c r="E162" s="140" t="s">
        <v>1</v>
      </c>
      <c r="F162" s="141" t="s">
        <v>172</v>
      </c>
      <c r="H162" s="142">
        <v>-18.54</v>
      </c>
      <c r="L162" s="138"/>
      <c r="M162" s="143"/>
      <c r="T162" s="144"/>
      <c r="AT162" s="140" t="s">
        <v>120</v>
      </c>
      <c r="AU162" s="140" t="s">
        <v>80</v>
      </c>
      <c r="AV162" s="12" t="s">
        <v>80</v>
      </c>
      <c r="AW162" s="12" t="s">
        <v>27</v>
      </c>
      <c r="AX162" s="12" t="s">
        <v>70</v>
      </c>
      <c r="AY162" s="140" t="s">
        <v>112</v>
      </c>
    </row>
    <row r="163" spans="2:65" s="13" customFormat="1" x14ac:dyDescent="0.2">
      <c r="B163" s="145"/>
      <c r="D163" s="139" t="s">
        <v>120</v>
      </c>
      <c r="E163" s="146" t="s">
        <v>1</v>
      </c>
      <c r="F163" s="147" t="s">
        <v>122</v>
      </c>
      <c r="H163" s="148">
        <v>239.62299999999999</v>
      </c>
      <c r="L163" s="145"/>
      <c r="M163" s="149"/>
      <c r="T163" s="150"/>
      <c r="AT163" s="146" t="s">
        <v>120</v>
      </c>
      <c r="AU163" s="146" t="s">
        <v>80</v>
      </c>
      <c r="AV163" s="13" t="s">
        <v>118</v>
      </c>
      <c r="AW163" s="13" t="s">
        <v>27</v>
      </c>
      <c r="AX163" s="13" t="s">
        <v>70</v>
      </c>
      <c r="AY163" s="146" t="s">
        <v>112</v>
      </c>
    </row>
    <row r="164" spans="2:65" s="12" customFormat="1" x14ac:dyDescent="0.2">
      <c r="B164" s="138"/>
      <c r="D164" s="139" t="s">
        <v>120</v>
      </c>
      <c r="E164" s="140" t="s">
        <v>1</v>
      </c>
      <c r="F164" s="141" t="s">
        <v>173</v>
      </c>
      <c r="H164" s="142">
        <v>119.812</v>
      </c>
      <c r="L164" s="138"/>
      <c r="M164" s="143"/>
      <c r="T164" s="144"/>
      <c r="AT164" s="140" t="s">
        <v>120</v>
      </c>
      <c r="AU164" s="140" t="s">
        <v>80</v>
      </c>
      <c r="AV164" s="12" t="s">
        <v>80</v>
      </c>
      <c r="AW164" s="12" t="s">
        <v>27</v>
      </c>
      <c r="AX164" s="12" t="s">
        <v>78</v>
      </c>
      <c r="AY164" s="140" t="s">
        <v>112</v>
      </c>
    </row>
    <row r="165" spans="2:65" s="1" customFormat="1" ht="33" customHeight="1" x14ac:dyDescent="0.2">
      <c r="B165" s="124"/>
      <c r="C165" s="125" t="s">
        <v>174</v>
      </c>
      <c r="D165" s="125" t="s">
        <v>114</v>
      </c>
      <c r="E165" s="126" t="s">
        <v>175</v>
      </c>
      <c r="F165" s="127" t="s">
        <v>176</v>
      </c>
      <c r="G165" s="128" t="s">
        <v>140</v>
      </c>
      <c r="H165" s="129">
        <v>119.812</v>
      </c>
      <c r="I165" s="130"/>
      <c r="J165" s="130">
        <f>ROUND(I165*H165,2)</f>
        <v>0</v>
      </c>
      <c r="K165" s="131"/>
      <c r="L165" s="28"/>
      <c r="M165" s="132" t="s">
        <v>1</v>
      </c>
      <c r="N165" s="133" t="s">
        <v>35</v>
      </c>
      <c r="O165" s="134">
        <v>0.97399999999999998</v>
      </c>
      <c r="P165" s="134">
        <f>O165*H165</f>
        <v>116.696888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118</v>
      </c>
      <c r="AT165" s="136" t="s">
        <v>114</v>
      </c>
      <c r="AU165" s="136" t="s">
        <v>80</v>
      </c>
      <c r="AY165" s="16" t="s">
        <v>112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78</v>
      </c>
      <c r="BK165" s="137">
        <f>ROUND(I165*H165,2)</f>
        <v>0</v>
      </c>
      <c r="BL165" s="16" t="s">
        <v>118</v>
      </c>
      <c r="BM165" s="136" t="s">
        <v>177</v>
      </c>
    </row>
    <row r="166" spans="2:65" s="12" customFormat="1" x14ac:dyDescent="0.2">
      <c r="B166" s="138"/>
      <c r="D166" s="139" t="s">
        <v>120</v>
      </c>
      <c r="E166" s="140" t="s">
        <v>1</v>
      </c>
      <c r="F166" s="141" t="s">
        <v>178</v>
      </c>
      <c r="H166" s="142">
        <v>119.812</v>
      </c>
      <c r="L166" s="138"/>
      <c r="M166" s="143"/>
      <c r="T166" s="144"/>
      <c r="AT166" s="140" t="s">
        <v>120</v>
      </c>
      <c r="AU166" s="140" t="s">
        <v>80</v>
      </c>
      <c r="AV166" s="12" t="s">
        <v>80</v>
      </c>
      <c r="AW166" s="12" t="s">
        <v>27</v>
      </c>
      <c r="AX166" s="12" t="s">
        <v>70</v>
      </c>
      <c r="AY166" s="140" t="s">
        <v>112</v>
      </c>
    </row>
    <row r="167" spans="2:65" s="13" customFormat="1" x14ac:dyDescent="0.2">
      <c r="B167" s="145"/>
      <c r="D167" s="139" t="s">
        <v>120</v>
      </c>
      <c r="E167" s="146" t="s">
        <v>1</v>
      </c>
      <c r="F167" s="147" t="s">
        <v>122</v>
      </c>
      <c r="H167" s="148">
        <v>119.812</v>
      </c>
      <c r="L167" s="145"/>
      <c r="M167" s="149"/>
      <c r="T167" s="150"/>
      <c r="AT167" s="146" t="s">
        <v>120</v>
      </c>
      <c r="AU167" s="146" t="s">
        <v>80</v>
      </c>
      <c r="AV167" s="13" t="s">
        <v>118</v>
      </c>
      <c r="AW167" s="13" t="s">
        <v>27</v>
      </c>
      <c r="AX167" s="13" t="s">
        <v>78</v>
      </c>
      <c r="AY167" s="146" t="s">
        <v>112</v>
      </c>
    </row>
    <row r="168" spans="2:65" s="1" customFormat="1" ht="24.2" customHeight="1" x14ac:dyDescent="0.2">
      <c r="B168" s="124"/>
      <c r="C168" s="125" t="s">
        <v>179</v>
      </c>
      <c r="D168" s="125" t="s">
        <v>114</v>
      </c>
      <c r="E168" s="126" t="s">
        <v>180</v>
      </c>
      <c r="F168" s="127" t="s">
        <v>181</v>
      </c>
      <c r="G168" s="128" t="s">
        <v>140</v>
      </c>
      <c r="H168" s="129">
        <v>49.08</v>
      </c>
      <c r="I168" s="130"/>
      <c r="J168" s="130">
        <f>ROUND(I168*H168,2)</f>
        <v>0</v>
      </c>
      <c r="K168" s="131"/>
      <c r="L168" s="28"/>
      <c r="M168" s="132" t="s">
        <v>1</v>
      </c>
      <c r="N168" s="133" t="s">
        <v>35</v>
      </c>
      <c r="O168" s="134">
        <v>1.7629999999999999</v>
      </c>
      <c r="P168" s="134">
        <f>O168*H168</f>
        <v>86.52803999999999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118</v>
      </c>
      <c r="AT168" s="136" t="s">
        <v>114</v>
      </c>
      <c r="AU168" s="136" t="s">
        <v>80</v>
      </c>
      <c r="AY168" s="16" t="s">
        <v>112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78</v>
      </c>
      <c r="BK168" s="137">
        <f>ROUND(I168*H168,2)</f>
        <v>0</v>
      </c>
      <c r="BL168" s="16" t="s">
        <v>118</v>
      </c>
      <c r="BM168" s="136" t="s">
        <v>182</v>
      </c>
    </row>
    <row r="169" spans="2:65" s="12" customFormat="1" x14ac:dyDescent="0.2">
      <c r="B169" s="138"/>
      <c r="D169" s="139" t="s">
        <v>120</v>
      </c>
      <c r="E169" s="140" t="s">
        <v>1</v>
      </c>
      <c r="F169" s="141" t="s">
        <v>183</v>
      </c>
      <c r="H169" s="142">
        <v>49.08</v>
      </c>
      <c r="L169" s="138"/>
      <c r="M169" s="143"/>
      <c r="T169" s="144"/>
      <c r="AT169" s="140" t="s">
        <v>120</v>
      </c>
      <c r="AU169" s="140" t="s">
        <v>80</v>
      </c>
      <c r="AV169" s="12" t="s">
        <v>80</v>
      </c>
      <c r="AW169" s="12" t="s">
        <v>27</v>
      </c>
      <c r="AX169" s="12" t="s">
        <v>70</v>
      </c>
      <c r="AY169" s="140" t="s">
        <v>112</v>
      </c>
    </row>
    <row r="170" spans="2:65" s="13" customFormat="1" x14ac:dyDescent="0.2">
      <c r="B170" s="145"/>
      <c r="D170" s="139" t="s">
        <v>120</v>
      </c>
      <c r="E170" s="146" t="s">
        <v>1</v>
      </c>
      <c r="F170" s="147" t="s">
        <v>122</v>
      </c>
      <c r="H170" s="148">
        <v>49.08</v>
      </c>
      <c r="L170" s="145"/>
      <c r="M170" s="149"/>
      <c r="T170" s="150"/>
      <c r="AT170" s="146" t="s">
        <v>120</v>
      </c>
      <c r="AU170" s="146" t="s">
        <v>80</v>
      </c>
      <c r="AV170" s="13" t="s">
        <v>118</v>
      </c>
      <c r="AW170" s="13" t="s">
        <v>27</v>
      </c>
      <c r="AX170" s="13" t="s">
        <v>78</v>
      </c>
      <c r="AY170" s="146" t="s">
        <v>112</v>
      </c>
    </row>
    <row r="171" spans="2:65" s="1" customFormat="1" ht="44.25" customHeight="1" x14ac:dyDescent="0.2">
      <c r="B171" s="124"/>
      <c r="C171" s="125" t="s">
        <v>184</v>
      </c>
      <c r="D171" s="125" t="s">
        <v>114</v>
      </c>
      <c r="E171" s="126" t="s">
        <v>185</v>
      </c>
      <c r="F171" s="127" t="s">
        <v>186</v>
      </c>
      <c r="G171" s="128" t="s">
        <v>130</v>
      </c>
      <c r="H171" s="129">
        <v>10</v>
      </c>
      <c r="I171" s="130"/>
      <c r="J171" s="130">
        <f>ROUND(I171*H171,2)</f>
        <v>0</v>
      </c>
      <c r="K171" s="131"/>
      <c r="L171" s="28"/>
      <c r="M171" s="132" t="s">
        <v>1</v>
      </c>
      <c r="N171" s="133" t="s">
        <v>35</v>
      </c>
      <c r="O171" s="134">
        <v>2.5670000000000002</v>
      </c>
      <c r="P171" s="134">
        <f>O171*H171</f>
        <v>25.67</v>
      </c>
      <c r="Q171" s="134">
        <v>1.4E-2</v>
      </c>
      <c r="R171" s="134">
        <f>Q171*H171</f>
        <v>0.14000000000000001</v>
      </c>
      <c r="S171" s="134">
        <v>0</v>
      </c>
      <c r="T171" s="135">
        <f>S171*H171</f>
        <v>0</v>
      </c>
      <c r="AR171" s="136" t="s">
        <v>118</v>
      </c>
      <c r="AT171" s="136" t="s">
        <v>114</v>
      </c>
      <c r="AU171" s="136" t="s">
        <v>80</v>
      </c>
      <c r="AY171" s="16" t="s">
        <v>112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78</v>
      </c>
      <c r="BK171" s="137">
        <f>ROUND(I171*H171,2)</f>
        <v>0</v>
      </c>
      <c r="BL171" s="16" t="s">
        <v>118</v>
      </c>
      <c r="BM171" s="136" t="s">
        <v>187</v>
      </c>
    </row>
    <row r="172" spans="2:65" s="14" customFormat="1" x14ac:dyDescent="0.2">
      <c r="B172" s="151"/>
      <c r="D172" s="139" t="s">
        <v>120</v>
      </c>
      <c r="E172" s="152" t="s">
        <v>1</v>
      </c>
      <c r="F172" s="153" t="s">
        <v>188</v>
      </c>
      <c r="H172" s="152" t="s">
        <v>1</v>
      </c>
      <c r="L172" s="151"/>
      <c r="M172" s="154"/>
      <c r="T172" s="155"/>
      <c r="AT172" s="152" t="s">
        <v>120</v>
      </c>
      <c r="AU172" s="152" t="s">
        <v>80</v>
      </c>
      <c r="AV172" s="14" t="s">
        <v>78</v>
      </c>
      <c r="AW172" s="14" t="s">
        <v>27</v>
      </c>
      <c r="AX172" s="14" t="s">
        <v>70</v>
      </c>
      <c r="AY172" s="152" t="s">
        <v>112</v>
      </c>
    </row>
    <row r="173" spans="2:65" s="12" customFormat="1" x14ac:dyDescent="0.2">
      <c r="B173" s="138"/>
      <c r="D173" s="139" t="s">
        <v>120</v>
      </c>
      <c r="E173" s="140" t="s">
        <v>1</v>
      </c>
      <c r="F173" s="141" t="s">
        <v>189</v>
      </c>
      <c r="H173" s="142">
        <v>10</v>
      </c>
      <c r="L173" s="138"/>
      <c r="M173" s="143"/>
      <c r="T173" s="144"/>
      <c r="AT173" s="140" t="s">
        <v>120</v>
      </c>
      <c r="AU173" s="140" t="s">
        <v>80</v>
      </c>
      <c r="AV173" s="12" t="s">
        <v>80</v>
      </c>
      <c r="AW173" s="12" t="s">
        <v>27</v>
      </c>
      <c r="AX173" s="12" t="s">
        <v>70</v>
      </c>
      <c r="AY173" s="140" t="s">
        <v>112</v>
      </c>
    </row>
    <row r="174" spans="2:65" s="13" customFormat="1" x14ac:dyDescent="0.2">
      <c r="B174" s="145"/>
      <c r="D174" s="139" t="s">
        <v>120</v>
      </c>
      <c r="E174" s="146" t="s">
        <v>1</v>
      </c>
      <c r="F174" s="147" t="s">
        <v>122</v>
      </c>
      <c r="H174" s="148">
        <v>10</v>
      </c>
      <c r="L174" s="145"/>
      <c r="M174" s="149"/>
      <c r="T174" s="150"/>
      <c r="AT174" s="146" t="s">
        <v>120</v>
      </c>
      <c r="AU174" s="146" t="s">
        <v>80</v>
      </c>
      <c r="AV174" s="13" t="s">
        <v>118</v>
      </c>
      <c r="AW174" s="13" t="s">
        <v>27</v>
      </c>
      <c r="AX174" s="13" t="s">
        <v>78</v>
      </c>
      <c r="AY174" s="146" t="s">
        <v>112</v>
      </c>
    </row>
    <row r="175" spans="2:65" s="1" customFormat="1" ht="21.75" customHeight="1" x14ac:dyDescent="0.2">
      <c r="B175" s="124"/>
      <c r="C175" s="125" t="s">
        <v>190</v>
      </c>
      <c r="D175" s="125" t="s">
        <v>114</v>
      </c>
      <c r="E175" s="126" t="s">
        <v>191</v>
      </c>
      <c r="F175" s="127" t="s">
        <v>192</v>
      </c>
      <c r="G175" s="128" t="s">
        <v>193</v>
      </c>
      <c r="H175" s="129">
        <v>90.8</v>
      </c>
      <c r="I175" s="130"/>
      <c r="J175" s="130">
        <f>ROUND(I175*H175,2)</f>
        <v>0</v>
      </c>
      <c r="K175" s="131"/>
      <c r="L175" s="28"/>
      <c r="M175" s="132" t="s">
        <v>1</v>
      </c>
      <c r="N175" s="133" t="s">
        <v>35</v>
      </c>
      <c r="O175" s="134">
        <v>0.23599999999999999</v>
      </c>
      <c r="P175" s="134">
        <f>O175*H175</f>
        <v>21.428799999999999</v>
      </c>
      <c r="Q175" s="134">
        <v>8.4000000000000003E-4</v>
      </c>
      <c r="R175" s="134">
        <f>Q175*H175</f>
        <v>7.6272000000000006E-2</v>
      </c>
      <c r="S175" s="134">
        <v>0</v>
      </c>
      <c r="T175" s="135">
        <f>S175*H175</f>
        <v>0</v>
      </c>
      <c r="AR175" s="136" t="s">
        <v>118</v>
      </c>
      <c r="AT175" s="136" t="s">
        <v>114</v>
      </c>
      <c r="AU175" s="136" t="s">
        <v>80</v>
      </c>
      <c r="AY175" s="16" t="s">
        <v>112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78</v>
      </c>
      <c r="BK175" s="137">
        <f>ROUND(I175*H175,2)</f>
        <v>0</v>
      </c>
      <c r="BL175" s="16" t="s">
        <v>118</v>
      </c>
      <c r="BM175" s="136" t="s">
        <v>194</v>
      </c>
    </row>
    <row r="176" spans="2:65" s="14" customFormat="1" x14ac:dyDescent="0.2">
      <c r="B176" s="151"/>
      <c r="D176" s="139" t="s">
        <v>120</v>
      </c>
      <c r="E176" s="152" t="s">
        <v>1</v>
      </c>
      <c r="F176" s="153" t="s">
        <v>142</v>
      </c>
      <c r="H176" s="152" t="s">
        <v>1</v>
      </c>
      <c r="L176" s="151"/>
      <c r="M176" s="154"/>
      <c r="T176" s="155"/>
      <c r="AT176" s="152" t="s">
        <v>120</v>
      </c>
      <c r="AU176" s="152" t="s">
        <v>80</v>
      </c>
      <c r="AV176" s="14" t="s">
        <v>78</v>
      </c>
      <c r="AW176" s="14" t="s">
        <v>27</v>
      </c>
      <c r="AX176" s="14" t="s">
        <v>70</v>
      </c>
      <c r="AY176" s="152" t="s">
        <v>112</v>
      </c>
    </row>
    <row r="177" spans="2:65" s="12" customFormat="1" x14ac:dyDescent="0.2">
      <c r="B177" s="138"/>
      <c r="D177" s="139" t="s">
        <v>120</v>
      </c>
      <c r="E177" s="140" t="s">
        <v>1</v>
      </c>
      <c r="F177" s="141" t="s">
        <v>195</v>
      </c>
      <c r="H177" s="142">
        <v>14.4</v>
      </c>
      <c r="L177" s="138"/>
      <c r="M177" s="143"/>
      <c r="T177" s="144"/>
      <c r="AT177" s="140" t="s">
        <v>120</v>
      </c>
      <c r="AU177" s="140" t="s">
        <v>80</v>
      </c>
      <c r="AV177" s="12" t="s">
        <v>80</v>
      </c>
      <c r="AW177" s="12" t="s">
        <v>27</v>
      </c>
      <c r="AX177" s="12" t="s">
        <v>70</v>
      </c>
      <c r="AY177" s="140" t="s">
        <v>112</v>
      </c>
    </row>
    <row r="178" spans="2:65" s="12" customFormat="1" x14ac:dyDescent="0.2">
      <c r="B178" s="138"/>
      <c r="D178" s="139" t="s">
        <v>120</v>
      </c>
      <c r="E178" s="140" t="s">
        <v>1</v>
      </c>
      <c r="F178" s="141" t="s">
        <v>196</v>
      </c>
      <c r="H178" s="142">
        <v>8.5</v>
      </c>
      <c r="L178" s="138"/>
      <c r="M178" s="143"/>
      <c r="T178" s="144"/>
      <c r="AT178" s="140" t="s">
        <v>120</v>
      </c>
      <c r="AU178" s="140" t="s">
        <v>80</v>
      </c>
      <c r="AV178" s="12" t="s">
        <v>80</v>
      </c>
      <c r="AW178" s="12" t="s">
        <v>27</v>
      </c>
      <c r="AX178" s="12" t="s">
        <v>70</v>
      </c>
      <c r="AY178" s="140" t="s">
        <v>112</v>
      </c>
    </row>
    <row r="179" spans="2:65" s="12" customFormat="1" x14ac:dyDescent="0.2">
      <c r="B179" s="138"/>
      <c r="D179" s="139" t="s">
        <v>120</v>
      </c>
      <c r="E179" s="140" t="s">
        <v>1</v>
      </c>
      <c r="F179" s="141" t="s">
        <v>197</v>
      </c>
      <c r="H179" s="142">
        <v>67.900000000000006</v>
      </c>
      <c r="L179" s="138"/>
      <c r="M179" s="143"/>
      <c r="T179" s="144"/>
      <c r="AT179" s="140" t="s">
        <v>120</v>
      </c>
      <c r="AU179" s="140" t="s">
        <v>80</v>
      </c>
      <c r="AV179" s="12" t="s">
        <v>80</v>
      </c>
      <c r="AW179" s="12" t="s">
        <v>27</v>
      </c>
      <c r="AX179" s="12" t="s">
        <v>70</v>
      </c>
      <c r="AY179" s="140" t="s">
        <v>112</v>
      </c>
    </row>
    <row r="180" spans="2:65" s="13" customFormat="1" x14ac:dyDescent="0.2">
      <c r="B180" s="145"/>
      <c r="D180" s="139" t="s">
        <v>120</v>
      </c>
      <c r="E180" s="146" t="s">
        <v>1</v>
      </c>
      <c r="F180" s="147" t="s">
        <v>122</v>
      </c>
      <c r="H180" s="148">
        <v>90.8</v>
      </c>
      <c r="L180" s="145"/>
      <c r="M180" s="149"/>
      <c r="T180" s="150"/>
      <c r="AT180" s="146" t="s">
        <v>120</v>
      </c>
      <c r="AU180" s="146" t="s">
        <v>80</v>
      </c>
      <c r="AV180" s="13" t="s">
        <v>118</v>
      </c>
      <c r="AW180" s="13" t="s">
        <v>27</v>
      </c>
      <c r="AX180" s="13" t="s">
        <v>78</v>
      </c>
      <c r="AY180" s="146" t="s">
        <v>112</v>
      </c>
    </row>
    <row r="181" spans="2:65" s="1" customFormat="1" ht="24.2" customHeight="1" x14ac:dyDescent="0.2">
      <c r="B181" s="124"/>
      <c r="C181" s="125" t="s">
        <v>198</v>
      </c>
      <c r="D181" s="125" t="s">
        <v>114</v>
      </c>
      <c r="E181" s="126" t="s">
        <v>199</v>
      </c>
      <c r="F181" s="127" t="s">
        <v>200</v>
      </c>
      <c r="G181" s="128" t="s">
        <v>193</v>
      </c>
      <c r="H181" s="129">
        <v>359.14</v>
      </c>
      <c r="I181" s="130"/>
      <c r="J181" s="130">
        <f>ROUND(I181*H181,2)</f>
        <v>0</v>
      </c>
      <c r="K181" s="131"/>
      <c r="L181" s="28"/>
      <c r="M181" s="132" t="s">
        <v>1</v>
      </c>
      <c r="N181" s="133" t="s">
        <v>35</v>
      </c>
      <c r="O181" s="134">
        <v>0.47899999999999998</v>
      </c>
      <c r="P181" s="134">
        <f>O181*H181</f>
        <v>172.02805999999998</v>
      </c>
      <c r="Q181" s="134">
        <v>8.4999999999999995E-4</v>
      </c>
      <c r="R181" s="134">
        <f>Q181*H181</f>
        <v>0.30526899999999996</v>
      </c>
      <c r="S181" s="134">
        <v>0</v>
      </c>
      <c r="T181" s="135">
        <f>S181*H181</f>
        <v>0</v>
      </c>
      <c r="AR181" s="136" t="s">
        <v>118</v>
      </c>
      <c r="AT181" s="136" t="s">
        <v>114</v>
      </c>
      <c r="AU181" s="136" t="s">
        <v>80</v>
      </c>
      <c r="AY181" s="16" t="s">
        <v>112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78</v>
      </c>
      <c r="BK181" s="137">
        <f>ROUND(I181*H181,2)</f>
        <v>0</v>
      </c>
      <c r="BL181" s="16" t="s">
        <v>118</v>
      </c>
      <c r="BM181" s="136" t="s">
        <v>201</v>
      </c>
    </row>
    <row r="182" spans="2:65" s="14" customFormat="1" x14ac:dyDescent="0.2">
      <c r="B182" s="151"/>
      <c r="D182" s="139" t="s">
        <v>120</v>
      </c>
      <c r="E182" s="152" t="s">
        <v>1</v>
      </c>
      <c r="F182" s="153" t="s">
        <v>142</v>
      </c>
      <c r="H182" s="152" t="s">
        <v>1</v>
      </c>
      <c r="L182" s="151"/>
      <c r="M182" s="154"/>
      <c r="T182" s="155"/>
      <c r="AT182" s="152" t="s">
        <v>120</v>
      </c>
      <c r="AU182" s="152" t="s">
        <v>80</v>
      </c>
      <c r="AV182" s="14" t="s">
        <v>78</v>
      </c>
      <c r="AW182" s="14" t="s">
        <v>27</v>
      </c>
      <c r="AX182" s="14" t="s">
        <v>70</v>
      </c>
      <c r="AY182" s="152" t="s">
        <v>112</v>
      </c>
    </row>
    <row r="183" spans="2:65" s="12" customFormat="1" x14ac:dyDescent="0.2">
      <c r="B183" s="138"/>
      <c r="D183" s="139" t="s">
        <v>120</v>
      </c>
      <c r="E183" s="140" t="s">
        <v>1</v>
      </c>
      <c r="F183" s="141" t="s">
        <v>202</v>
      </c>
      <c r="H183" s="142">
        <v>255.1</v>
      </c>
      <c r="L183" s="138"/>
      <c r="M183" s="143"/>
      <c r="T183" s="144"/>
      <c r="AT183" s="140" t="s">
        <v>120</v>
      </c>
      <c r="AU183" s="140" t="s">
        <v>80</v>
      </c>
      <c r="AV183" s="12" t="s">
        <v>80</v>
      </c>
      <c r="AW183" s="12" t="s">
        <v>27</v>
      </c>
      <c r="AX183" s="12" t="s">
        <v>70</v>
      </c>
      <c r="AY183" s="140" t="s">
        <v>112</v>
      </c>
    </row>
    <row r="184" spans="2:65" s="12" customFormat="1" x14ac:dyDescent="0.2">
      <c r="B184" s="138"/>
      <c r="D184" s="139" t="s">
        <v>120</v>
      </c>
      <c r="E184" s="140" t="s">
        <v>1</v>
      </c>
      <c r="F184" s="141" t="s">
        <v>203</v>
      </c>
      <c r="H184" s="142">
        <v>23.4</v>
      </c>
      <c r="L184" s="138"/>
      <c r="M184" s="143"/>
      <c r="T184" s="144"/>
      <c r="AT184" s="140" t="s">
        <v>120</v>
      </c>
      <c r="AU184" s="140" t="s">
        <v>80</v>
      </c>
      <c r="AV184" s="12" t="s">
        <v>80</v>
      </c>
      <c r="AW184" s="12" t="s">
        <v>27</v>
      </c>
      <c r="AX184" s="12" t="s">
        <v>70</v>
      </c>
      <c r="AY184" s="140" t="s">
        <v>112</v>
      </c>
    </row>
    <row r="185" spans="2:65" s="12" customFormat="1" x14ac:dyDescent="0.2">
      <c r="B185" s="138"/>
      <c r="D185" s="139" t="s">
        <v>120</v>
      </c>
      <c r="E185" s="140" t="s">
        <v>1</v>
      </c>
      <c r="F185" s="141" t="s">
        <v>204</v>
      </c>
      <c r="H185" s="142">
        <v>80.64</v>
      </c>
      <c r="L185" s="138"/>
      <c r="M185" s="143"/>
      <c r="T185" s="144"/>
      <c r="AT185" s="140" t="s">
        <v>120</v>
      </c>
      <c r="AU185" s="140" t="s">
        <v>80</v>
      </c>
      <c r="AV185" s="12" t="s">
        <v>80</v>
      </c>
      <c r="AW185" s="12" t="s">
        <v>27</v>
      </c>
      <c r="AX185" s="12" t="s">
        <v>70</v>
      </c>
      <c r="AY185" s="140" t="s">
        <v>112</v>
      </c>
    </row>
    <row r="186" spans="2:65" s="13" customFormat="1" x14ac:dyDescent="0.2">
      <c r="B186" s="145"/>
      <c r="D186" s="139" t="s">
        <v>120</v>
      </c>
      <c r="E186" s="146" t="s">
        <v>1</v>
      </c>
      <c r="F186" s="147" t="s">
        <v>122</v>
      </c>
      <c r="H186" s="148">
        <v>359.14</v>
      </c>
      <c r="L186" s="145"/>
      <c r="M186" s="149"/>
      <c r="T186" s="150"/>
      <c r="AT186" s="146" t="s">
        <v>120</v>
      </c>
      <c r="AU186" s="146" t="s">
        <v>80</v>
      </c>
      <c r="AV186" s="13" t="s">
        <v>118</v>
      </c>
      <c r="AW186" s="13" t="s">
        <v>27</v>
      </c>
      <c r="AX186" s="13" t="s">
        <v>78</v>
      </c>
      <c r="AY186" s="146" t="s">
        <v>112</v>
      </c>
    </row>
    <row r="187" spans="2:65" s="1" customFormat="1" ht="24.2" customHeight="1" x14ac:dyDescent="0.2">
      <c r="B187" s="124"/>
      <c r="C187" s="125" t="s">
        <v>8</v>
      </c>
      <c r="D187" s="125" t="s">
        <v>114</v>
      </c>
      <c r="E187" s="126" t="s">
        <v>205</v>
      </c>
      <c r="F187" s="127" t="s">
        <v>206</v>
      </c>
      <c r="G187" s="128" t="s">
        <v>193</v>
      </c>
      <c r="H187" s="129">
        <v>90.8</v>
      </c>
      <c r="I187" s="130"/>
      <c r="J187" s="130">
        <f>ROUND(I187*H187,2)</f>
        <v>0</v>
      </c>
      <c r="K187" s="131"/>
      <c r="L187" s="28"/>
      <c r="M187" s="132" t="s">
        <v>1</v>
      </c>
      <c r="N187" s="133" t="s">
        <v>35</v>
      </c>
      <c r="O187" s="134">
        <v>0.216</v>
      </c>
      <c r="P187" s="134">
        <f>O187*H187</f>
        <v>19.6128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118</v>
      </c>
      <c r="AT187" s="136" t="s">
        <v>114</v>
      </c>
      <c r="AU187" s="136" t="s">
        <v>80</v>
      </c>
      <c r="AY187" s="16" t="s">
        <v>112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78</v>
      </c>
      <c r="BK187" s="137">
        <f>ROUND(I187*H187,2)</f>
        <v>0</v>
      </c>
      <c r="BL187" s="16" t="s">
        <v>118</v>
      </c>
      <c r="BM187" s="136" t="s">
        <v>207</v>
      </c>
    </row>
    <row r="188" spans="2:65" s="1" customFormat="1" ht="24.2" customHeight="1" x14ac:dyDescent="0.2">
      <c r="B188" s="124"/>
      <c r="C188" s="125" t="s">
        <v>208</v>
      </c>
      <c r="D188" s="125" t="s">
        <v>114</v>
      </c>
      <c r="E188" s="126" t="s">
        <v>209</v>
      </c>
      <c r="F188" s="127" t="s">
        <v>210</v>
      </c>
      <c r="G188" s="128" t="s">
        <v>193</v>
      </c>
      <c r="H188" s="129">
        <v>359.14</v>
      </c>
      <c r="I188" s="130"/>
      <c r="J188" s="130">
        <f>ROUND(I188*H188,2)</f>
        <v>0</v>
      </c>
      <c r="K188" s="131"/>
      <c r="L188" s="28"/>
      <c r="M188" s="132" t="s">
        <v>1</v>
      </c>
      <c r="N188" s="133" t="s">
        <v>35</v>
      </c>
      <c r="O188" s="134">
        <v>0.32700000000000001</v>
      </c>
      <c r="P188" s="134">
        <f>O188*H188</f>
        <v>117.43877999999999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36" t="s">
        <v>118</v>
      </c>
      <c r="AT188" s="136" t="s">
        <v>114</v>
      </c>
      <c r="AU188" s="136" t="s">
        <v>80</v>
      </c>
      <c r="AY188" s="16" t="s">
        <v>112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78</v>
      </c>
      <c r="BK188" s="137">
        <f>ROUND(I188*H188,2)</f>
        <v>0</v>
      </c>
      <c r="BL188" s="16" t="s">
        <v>118</v>
      </c>
      <c r="BM188" s="136" t="s">
        <v>211</v>
      </c>
    </row>
    <row r="189" spans="2:65" s="1" customFormat="1" ht="21.75" customHeight="1" x14ac:dyDescent="0.2">
      <c r="B189" s="124"/>
      <c r="C189" s="125" t="s">
        <v>212</v>
      </c>
      <c r="D189" s="125" t="s">
        <v>114</v>
      </c>
      <c r="E189" s="126" t="s">
        <v>213</v>
      </c>
      <c r="F189" s="127" t="s">
        <v>214</v>
      </c>
      <c r="G189" s="128" t="s">
        <v>193</v>
      </c>
      <c r="H189" s="129">
        <v>60</v>
      </c>
      <c r="I189" s="130"/>
      <c r="J189" s="130">
        <f>ROUND(I189*H189,2)</f>
        <v>0</v>
      </c>
      <c r="K189" s="131"/>
      <c r="L189" s="28"/>
      <c r="M189" s="132" t="s">
        <v>1</v>
      </c>
      <c r="N189" s="133" t="s">
        <v>35</v>
      </c>
      <c r="O189" s="134">
        <v>0.156</v>
      </c>
      <c r="P189" s="134">
        <f>O189*H189</f>
        <v>9.36</v>
      </c>
      <c r="Q189" s="134">
        <v>6.9999999999999999E-4</v>
      </c>
      <c r="R189" s="134">
        <f>Q189*H189</f>
        <v>4.2000000000000003E-2</v>
      </c>
      <c r="S189" s="134">
        <v>0</v>
      </c>
      <c r="T189" s="135">
        <f>S189*H189</f>
        <v>0</v>
      </c>
      <c r="AR189" s="136" t="s">
        <v>118</v>
      </c>
      <c r="AT189" s="136" t="s">
        <v>114</v>
      </c>
      <c r="AU189" s="136" t="s">
        <v>80</v>
      </c>
      <c r="AY189" s="16" t="s">
        <v>112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78</v>
      </c>
      <c r="BK189" s="137">
        <f>ROUND(I189*H189,2)</f>
        <v>0</v>
      </c>
      <c r="BL189" s="16" t="s">
        <v>118</v>
      </c>
      <c r="BM189" s="136" t="s">
        <v>215</v>
      </c>
    </row>
    <row r="190" spans="2:65" s="14" customFormat="1" x14ac:dyDescent="0.2">
      <c r="B190" s="151"/>
      <c r="D190" s="139" t="s">
        <v>120</v>
      </c>
      <c r="E190" s="152" t="s">
        <v>1</v>
      </c>
      <c r="F190" s="153" t="s">
        <v>142</v>
      </c>
      <c r="H190" s="152" t="s">
        <v>1</v>
      </c>
      <c r="L190" s="151"/>
      <c r="M190" s="154"/>
      <c r="T190" s="155"/>
      <c r="AT190" s="152" t="s">
        <v>120</v>
      </c>
      <c r="AU190" s="152" t="s">
        <v>80</v>
      </c>
      <c r="AV190" s="14" t="s">
        <v>78</v>
      </c>
      <c r="AW190" s="14" t="s">
        <v>27</v>
      </c>
      <c r="AX190" s="14" t="s">
        <v>70</v>
      </c>
      <c r="AY190" s="152" t="s">
        <v>112</v>
      </c>
    </row>
    <row r="191" spans="2:65" s="12" customFormat="1" x14ac:dyDescent="0.2">
      <c r="B191" s="138"/>
      <c r="D191" s="139" t="s">
        <v>120</v>
      </c>
      <c r="E191" s="140" t="s">
        <v>1</v>
      </c>
      <c r="F191" s="141" t="s">
        <v>216</v>
      </c>
      <c r="H191" s="142">
        <v>60</v>
      </c>
      <c r="L191" s="138"/>
      <c r="M191" s="143"/>
      <c r="T191" s="144"/>
      <c r="AT191" s="140" t="s">
        <v>120</v>
      </c>
      <c r="AU191" s="140" t="s">
        <v>80</v>
      </c>
      <c r="AV191" s="12" t="s">
        <v>80</v>
      </c>
      <c r="AW191" s="12" t="s">
        <v>27</v>
      </c>
      <c r="AX191" s="12" t="s">
        <v>70</v>
      </c>
      <c r="AY191" s="140" t="s">
        <v>112</v>
      </c>
    </row>
    <row r="192" spans="2:65" s="13" customFormat="1" x14ac:dyDescent="0.2">
      <c r="B192" s="145"/>
      <c r="D192" s="139" t="s">
        <v>120</v>
      </c>
      <c r="E192" s="146" t="s">
        <v>1</v>
      </c>
      <c r="F192" s="147" t="s">
        <v>122</v>
      </c>
      <c r="H192" s="148">
        <v>60</v>
      </c>
      <c r="L192" s="145"/>
      <c r="M192" s="149"/>
      <c r="T192" s="150"/>
      <c r="AT192" s="146" t="s">
        <v>120</v>
      </c>
      <c r="AU192" s="146" t="s">
        <v>80</v>
      </c>
      <c r="AV192" s="13" t="s">
        <v>118</v>
      </c>
      <c r="AW192" s="13" t="s">
        <v>27</v>
      </c>
      <c r="AX192" s="13" t="s">
        <v>78</v>
      </c>
      <c r="AY192" s="146" t="s">
        <v>112</v>
      </c>
    </row>
    <row r="193" spans="2:65" s="1" customFormat="1" ht="21.75" customHeight="1" x14ac:dyDescent="0.2">
      <c r="B193" s="124"/>
      <c r="C193" s="125" t="s">
        <v>217</v>
      </c>
      <c r="D193" s="125" t="s">
        <v>114</v>
      </c>
      <c r="E193" s="126" t="s">
        <v>218</v>
      </c>
      <c r="F193" s="127" t="s">
        <v>219</v>
      </c>
      <c r="G193" s="128" t="s">
        <v>193</v>
      </c>
      <c r="H193" s="129">
        <v>84</v>
      </c>
      <c r="I193" s="130"/>
      <c r="J193" s="130">
        <f>ROUND(I193*H193,2)</f>
        <v>0</v>
      </c>
      <c r="K193" s="131"/>
      <c r="L193" s="28"/>
      <c r="M193" s="132" t="s">
        <v>1</v>
      </c>
      <c r="N193" s="133" t="s">
        <v>35</v>
      </c>
      <c r="O193" s="134">
        <v>0.26200000000000001</v>
      </c>
      <c r="P193" s="134">
        <f>O193*H193</f>
        <v>22.008000000000003</v>
      </c>
      <c r="Q193" s="134">
        <v>7.2000000000000005E-4</v>
      </c>
      <c r="R193" s="134">
        <f>Q193*H193</f>
        <v>6.0480000000000006E-2</v>
      </c>
      <c r="S193" s="134">
        <v>0</v>
      </c>
      <c r="T193" s="135">
        <f>S193*H193</f>
        <v>0</v>
      </c>
      <c r="AR193" s="136" t="s">
        <v>118</v>
      </c>
      <c r="AT193" s="136" t="s">
        <v>114</v>
      </c>
      <c r="AU193" s="136" t="s">
        <v>80</v>
      </c>
      <c r="AY193" s="16" t="s">
        <v>112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78</v>
      </c>
      <c r="BK193" s="137">
        <f>ROUND(I193*H193,2)</f>
        <v>0</v>
      </c>
      <c r="BL193" s="16" t="s">
        <v>118</v>
      </c>
      <c r="BM193" s="136" t="s">
        <v>220</v>
      </c>
    </row>
    <row r="194" spans="2:65" s="14" customFormat="1" x14ac:dyDescent="0.2">
      <c r="B194" s="151"/>
      <c r="D194" s="139" t="s">
        <v>120</v>
      </c>
      <c r="E194" s="152" t="s">
        <v>1</v>
      </c>
      <c r="F194" s="153" t="s">
        <v>142</v>
      </c>
      <c r="H194" s="152" t="s">
        <v>1</v>
      </c>
      <c r="L194" s="151"/>
      <c r="M194" s="154"/>
      <c r="T194" s="155"/>
      <c r="AT194" s="152" t="s">
        <v>120</v>
      </c>
      <c r="AU194" s="152" t="s">
        <v>80</v>
      </c>
      <c r="AV194" s="14" t="s">
        <v>78</v>
      </c>
      <c r="AW194" s="14" t="s">
        <v>27</v>
      </c>
      <c r="AX194" s="14" t="s">
        <v>70</v>
      </c>
      <c r="AY194" s="152" t="s">
        <v>112</v>
      </c>
    </row>
    <row r="195" spans="2:65" s="12" customFormat="1" x14ac:dyDescent="0.2">
      <c r="B195" s="138"/>
      <c r="D195" s="139" t="s">
        <v>120</v>
      </c>
      <c r="E195" s="140" t="s">
        <v>1</v>
      </c>
      <c r="F195" s="141" t="s">
        <v>221</v>
      </c>
      <c r="H195" s="142">
        <v>33.6</v>
      </c>
      <c r="L195" s="138"/>
      <c r="M195" s="143"/>
      <c r="T195" s="144"/>
      <c r="AT195" s="140" t="s">
        <v>120</v>
      </c>
      <c r="AU195" s="140" t="s">
        <v>80</v>
      </c>
      <c r="AV195" s="12" t="s">
        <v>80</v>
      </c>
      <c r="AW195" s="12" t="s">
        <v>27</v>
      </c>
      <c r="AX195" s="12" t="s">
        <v>70</v>
      </c>
      <c r="AY195" s="140" t="s">
        <v>112</v>
      </c>
    </row>
    <row r="196" spans="2:65" s="12" customFormat="1" x14ac:dyDescent="0.2">
      <c r="B196" s="138"/>
      <c r="D196" s="139" t="s">
        <v>120</v>
      </c>
      <c r="E196" s="140" t="s">
        <v>1</v>
      </c>
      <c r="F196" s="141" t="s">
        <v>222</v>
      </c>
      <c r="H196" s="142">
        <v>50.4</v>
      </c>
      <c r="L196" s="138"/>
      <c r="M196" s="143"/>
      <c r="T196" s="144"/>
      <c r="AT196" s="140" t="s">
        <v>120</v>
      </c>
      <c r="AU196" s="140" t="s">
        <v>80</v>
      </c>
      <c r="AV196" s="12" t="s">
        <v>80</v>
      </c>
      <c r="AW196" s="12" t="s">
        <v>27</v>
      </c>
      <c r="AX196" s="12" t="s">
        <v>70</v>
      </c>
      <c r="AY196" s="140" t="s">
        <v>112</v>
      </c>
    </row>
    <row r="197" spans="2:65" s="13" customFormat="1" x14ac:dyDescent="0.2">
      <c r="B197" s="145"/>
      <c r="D197" s="139" t="s">
        <v>120</v>
      </c>
      <c r="E197" s="146" t="s">
        <v>1</v>
      </c>
      <c r="F197" s="147" t="s">
        <v>122</v>
      </c>
      <c r="H197" s="148">
        <v>84</v>
      </c>
      <c r="L197" s="145"/>
      <c r="M197" s="149"/>
      <c r="T197" s="150"/>
      <c r="AT197" s="146" t="s">
        <v>120</v>
      </c>
      <c r="AU197" s="146" t="s">
        <v>80</v>
      </c>
      <c r="AV197" s="13" t="s">
        <v>118</v>
      </c>
      <c r="AW197" s="13" t="s">
        <v>27</v>
      </c>
      <c r="AX197" s="13" t="s">
        <v>78</v>
      </c>
      <c r="AY197" s="146" t="s">
        <v>112</v>
      </c>
    </row>
    <row r="198" spans="2:65" s="1" customFormat="1" ht="16.5" customHeight="1" x14ac:dyDescent="0.2">
      <c r="B198" s="124"/>
      <c r="C198" s="125" t="s">
        <v>223</v>
      </c>
      <c r="D198" s="125" t="s">
        <v>114</v>
      </c>
      <c r="E198" s="126" t="s">
        <v>224</v>
      </c>
      <c r="F198" s="127" t="s">
        <v>225</v>
      </c>
      <c r="G198" s="128" t="s">
        <v>193</v>
      </c>
      <c r="H198" s="129">
        <v>60</v>
      </c>
      <c r="I198" s="130"/>
      <c r="J198" s="130">
        <f>ROUND(I198*H198,2)</f>
        <v>0</v>
      </c>
      <c r="K198" s="131"/>
      <c r="L198" s="28"/>
      <c r="M198" s="132" t="s">
        <v>1</v>
      </c>
      <c r="N198" s="133" t="s">
        <v>35</v>
      </c>
      <c r="O198" s="134">
        <v>9.5000000000000001E-2</v>
      </c>
      <c r="P198" s="134">
        <f>O198*H198</f>
        <v>5.7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118</v>
      </c>
      <c r="AT198" s="136" t="s">
        <v>114</v>
      </c>
      <c r="AU198" s="136" t="s">
        <v>80</v>
      </c>
      <c r="AY198" s="16" t="s">
        <v>112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78</v>
      </c>
      <c r="BK198" s="137">
        <f>ROUND(I198*H198,2)</f>
        <v>0</v>
      </c>
      <c r="BL198" s="16" t="s">
        <v>118</v>
      </c>
      <c r="BM198" s="136" t="s">
        <v>226</v>
      </c>
    </row>
    <row r="199" spans="2:65" s="1" customFormat="1" ht="21.75" customHeight="1" x14ac:dyDescent="0.2">
      <c r="B199" s="124"/>
      <c r="C199" s="125" t="s">
        <v>227</v>
      </c>
      <c r="D199" s="125" t="s">
        <v>114</v>
      </c>
      <c r="E199" s="126" t="s">
        <v>228</v>
      </c>
      <c r="F199" s="127" t="s">
        <v>229</v>
      </c>
      <c r="G199" s="128" t="s">
        <v>193</v>
      </c>
      <c r="H199" s="129">
        <v>84</v>
      </c>
      <c r="I199" s="130"/>
      <c r="J199" s="130">
        <f>ROUND(I199*H199,2)</f>
        <v>0</v>
      </c>
      <c r="K199" s="131"/>
      <c r="L199" s="28"/>
      <c r="M199" s="132" t="s">
        <v>1</v>
      </c>
      <c r="N199" s="133" t="s">
        <v>35</v>
      </c>
      <c r="O199" s="134">
        <v>0.17100000000000001</v>
      </c>
      <c r="P199" s="134">
        <f>O199*H199</f>
        <v>14.364000000000001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118</v>
      </c>
      <c r="AT199" s="136" t="s">
        <v>114</v>
      </c>
      <c r="AU199" s="136" t="s">
        <v>80</v>
      </c>
      <c r="AY199" s="16" t="s">
        <v>112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78</v>
      </c>
      <c r="BK199" s="137">
        <f>ROUND(I199*H199,2)</f>
        <v>0</v>
      </c>
      <c r="BL199" s="16" t="s">
        <v>118</v>
      </c>
      <c r="BM199" s="136" t="s">
        <v>230</v>
      </c>
    </row>
    <row r="200" spans="2:65" s="1" customFormat="1" ht="21.75" customHeight="1" x14ac:dyDescent="0.2">
      <c r="B200" s="124"/>
      <c r="C200" s="125" t="s">
        <v>7</v>
      </c>
      <c r="D200" s="125" t="s">
        <v>114</v>
      </c>
      <c r="E200" s="126" t="s">
        <v>231</v>
      </c>
      <c r="F200" s="127" t="s">
        <v>232</v>
      </c>
      <c r="G200" s="128" t="s">
        <v>140</v>
      </c>
      <c r="H200" s="129">
        <v>22.5</v>
      </c>
      <c r="I200" s="130"/>
      <c r="J200" s="130">
        <f>ROUND(I200*H200,2)</f>
        <v>0</v>
      </c>
      <c r="K200" s="131"/>
      <c r="L200" s="28"/>
      <c r="M200" s="132" t="s">
        <v>1</v>
      </c>
      <c r="N200" s="133" t="s">
        <v>35</v>
      </c>
      <c r="O200" s="134">
        <v>0.126</v>
      </c>
      <c r="P200" s="134">
        <f>O200*H200</f>
        <v>2.835</v>
      </c>
      <c r="Q200" s="134">
        <v>4.6000000000000001E-4</v>
      </c>
      <c r="R200" s="134">
        <f>Q200*H200</f>
        <v>1.035E-2</v>
      </c>
      <c r="S200" s="134">
        <v>0</v>
      </c>
      <c r="T200" s="135">
        <f>S200*H200</f>
        <v>0</v>
      </c>
      <c r="AR200" s="136" t="s">
        <v>118</v>
      </c>
      <c r="AT200" s="136" t="s">
        <v>114</v>
      </c>
      <c r="AU200" s="136" t="s">
        <v>80</v>
      </c>
      <c r="AY200" s="16" t="s">
        <v>112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78</v>
      </c>
      <c r="BK200" s="137">
        <f>ROUND(I200*H200,2)</f>
        <v>0</v>
      </c>
      <c r="BL200" s="16" t="s">
        <v>118</v>
      </c>
      <c r="BM200" s="136" t="s">
        <v>233</v>
      </c>
    </row>
    <row r="201" spans="2:65" s="14" customFormat="1" x14ac:dyDescent="0.2">
      <c r="B201" s="151"/>
      <c r="D201" s="139" t="s">
        <v>120</v>
      </c>
      <c r="E201" s="152" t="s">
        <v>1</v>
      </c>
      <c r="F201" s="153" t="s">
        <v>142</v>
      </c>
      <c r="H201" s="152" t="s">
        <v>1</v>
      </c>
      <c r="L201" s="151"/>
      <c r="M201" s="154"/>
      <c r="T201" s="155"/>
      <c r="AT201" s="152" t="s">
        <v>120</v>
      </c>
      <c r="AU201" s="152" t="s">
        <v>80</v>
      </c>
      <c r="AV201" s="14" t="s">
        <v>78</v>
      </c>
      <c r="AW201" s="14" t="s">
        <v>27</v>
      </c>
      <c r="AX201" s="14" t="s">
        <v>70</v>
      </c>
      <c r="AY201" s="152" t="s">
        <v>112</v>
      </c>
    </row>
    <row r="202" spans="2:65" s="12" customFormat="1" x14ac:dyDescent="0.2">
      <c r="B202" s="138"/>
      <c r="D202" s="139" t="s">
        <v>120</v>
      </c>
      <c r="E202" s="140" t="s">
        <v>1</v>
      </c>
      <c r="F202" s="141" t="s">
        <v>144</v>
      </c>
      <c r="H202" s="142">
        <v>22.5</v>
      </c>
      <c r="L202" s="138"/>
      <c r="M202" s="143"/>
      <c r="T202" s="144"/>
      <c r="AT202" s="140" t="s">
        <v>120</v>
      </c>
      <c r="AU202" s="140" t="s">
        <v>80</v>
      </c>
      <c r="AV202" s="12" t="s">
        <v>80</v>
      </c>
      <c r="AW202" s="12" t="s">
        <v>27</v>
      </c>
      <c r="AX202" s="12" t="s">
        <v>70</v>
      </c>
      <c r="AY202" s="140" t="s">
        <v>112</v>
      </c>
    </row>
    <row r="203" spans="2:65" s="13" customFormat="1" x14ac:dyDescent="0.2">
      <c r="B203" s="145"/>
      <c r="D203" s="139" t="s">
        <v>120</v>
      </c>
      <c r="E203" s="146" t="s">
        <v>1</v>
      </c>
      <c r="F203" s="147" t="s">
        <v>122</v>
      </c>
      <c r="H203" s="148">
        <v>22.5</v>
      </c>
      <c r="L203" s="145"/>
      <c r="M203" s="149"/>
      <c r="T203" s="150"/>
      <c r="AT203" s="146" t="s">
        <v>120</v>
      </c>
      <c r="AU203" s="146" t="s">
        <v>80</v>
      </c>
      <c r="AV203" s="13" t="s">
        <v>118</v>
      </c>
      <c r="AW203" s="13" t="s">
        <v>27</v>
      </c>
      <c r="AX203" s="13" t="s">
        <v>78</v>
      </c>
      <c r="AY203" s="146" t="s">
        <v>112</v>
      </c>
    </row>
    <row r="204" spans="2:65" s="1" customFormat="1" ht="24.2" customHeight="1" x14ac:dyDescent="0.2">
      <c r="B204" s="124"/>
      <c r="C204" s="125" t="s">
        <v>234</v>
      </c>
      <c r="D204" s="125" t="s">
        <v>114</v>
      </c>
      <c r="E204" s="126" t="s">
        <v>235</v>
      </c>
      <c r="F204" s="127" t="s">
        <v>236</v>
      </c>
      <c r="G204" s="128" t="s">
        <v>140</v>
      </c>
      <c r="H204" s="129">
        <v>50.4</v>
      </c>
      <c r="I204" s="130"/>
      <c r="J204" s="130">
        <f>ROUND(I204*H204,2)</f>
        <v>0</v>
      </c>
      <c r="K204" s="131"/>
      <c r="L204" s="28"/>
      <c r="M204" s="132" t="s">
        <v>1</v>
      </c>
      <c r="N204" s="133" t="s">
        <v>35</v>
      </c>
      <c r="O204" s="134">
        <v>0.14199999999999999</v>
      </c>
      <c r="P204" s="134">
        <f>O204*H204</f>
        <v>7.1567999999999987</v>
      </c>
      <c r="Q204" s="134">
        <v>4.8000000000000001E-4</v>
      </c>
      <c r="R204" s="134">
        <f>Q204*H204</f>
        <v>2.4191999999999998E-2</v>
      </c>
      <c r="S204" s="134">
        <v>0</v>
      </c>
      <c r="T204" s="135">
        <f>S204*H204</f>
        <v>0</v>
      </c>
      <c r="AR204" s="136" t="s">
        <v>118</v>
      </c>
      <c r="AT204" s="136" t="s">
        <v>114</v>
      </c>
      <c r="AU204" s="136" t="s">
        <v>80</v>
      </c>
      <c r="AY204" s="16" t="s">
        <v>112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78</v>
      </c>
      <c r="BK204" s="137">
        <f>ROUND(I204*H204,2)</f>
        <v>0</v>
      </c>
      <c r="BL204" s="16" t="s">
        <v>118</v>
      </c>
      <c r="BM204" s="136" t="s">
        <v>237</v>
      </c>
    </row>
    <row r="205" spans="2:65" s="14" customFormat="1" x14ac:dyDescent="0.2">
      <c r="B205" s="151"/>
      <c r="D205" s="139" t="s">
        <v>120</v>
      </c>
      <c r="E205" s="152" t="s">
        <v>1</v>
      </c>
      <c r="F205" s="153" t="s">
        <v>142</v>
      </c>
      <c r="H205" s="152" t="s">
        <v>1</v>
      </c>
      <c r="L205" s="151"/>
      <c r="M205" s="154"/>
      <c r="T205" s="155"/>
      <c r="AT205" s="152" t="s">
        <v>120</v>
      </c>
      <c r="AU205" s="152" t="s">
        <v>80</v>
      </c>
      <c r="AV205" s="14" t="s">
        <v>78</v>
      </c>
      <c r="AW205" s="14" t="s">
        <v>27</v>
      </c>
      <c r="AX205" s="14" t="s">
        <v>70</v>
      </c>
      <c r="AY205" s="152" t="s">
        <v>112</v>
      </c>
    </row>
    <row r="206" spans="2:65" s="12" customFormat="1" x14ac:dyDescent="0.2">
      <c r="B206" s="138"/>
      <c r="D206" s="139" t="s">
        <v>120</v>
      </c>
      <c r="E206" s="140" t="s">
        <v>1</v>
      </c>
      <c r="F206" s="141" t="s">
        <v>143</v>
      </c>
      <c r="H206" s="142">
        <v>16.8</v>
      </c>
      <c r="L206" s="138"/>
      <c r="M206" s="143"/>
      <c r="T206" s="144"/>
      <c r="AT206" s="140" t="s">
        <v>120</v>
      </c>
      <c r="AU206" s="140" t="s">
        <v>80</v>
      </c>
      <c r="AV206" s="12" t="s">
        <v>80</v>
      </c>
      <c r="AW206" s="12" t="s">
        <v>27</v>
      </c>
      <c r="AX206" s="12" t="s">
        <v>70</v>
      </c>
      <c r="AY206" s="140" t="s">
        <v>112</v>
      </c>
    </row>
    <row r="207" spans="2:65" s="12" customFormat="1" x14ac:dyDescent="0.2">
      <c r="B207" s="138"/>
      <c r="D207" s="139" t="s">
        <v>120</v>
      </c>
      <c r="E207" s="140" t="s">
        <v>1</v>
      </c>
      <c r="F207" s="141" t="s">
        <v>151</v>
      </c>
      <c r="H207" s="142">
        <v>33.6</v>
      </c>
      <c r="L207" s="138"/>
      <c r="M207" s="143"/>
      <c r="T207" s="144"/>
      <c r="AT207" s="140" t="s">
        <v>120</v>
      </c>
      <c r="AU207" s="140" t="s">
        <v>80</v>
      </c>
      <c r="AV207" s="12" t="s">
        <v>80</v>
      </c>
      <c r="AW207" s="12" t="s">
        <v>27</v>
      </c>
      <c r="AX207" s="12" t="s">
        <v>70</v>
      </c>
      <c r="AY207" s="140" t="s">
        <v>112</v>
      </c>
    </row>
    <row r="208" spans="2:65" s="13" customFormat="1" x14ac:dyDescent="0.2">
      <c r="B208" s="145"/>
      <c r="D208" s="139" t="s">
        <v>120</v>
      </c>
      <c r="E208" s="146" t="s">
        <v>1</v>
      </c>
      <c r="F208" s="147" t="s">
        <v>122</v>
      </c>
      <c r="H208" s="148">
        <v>50.4</v>
      </c>
      <c r="L208" s="145"/>
      <c r="M208" s="149"/>
      <c r="T208" s="150"/>
      <c r="AT208" s="146" t="s">
        <v>120</v>
      </c>
      <c r="AU208" s="146" t="s">
        <v>80</v>
      </c>
      <c r="AV208" s="13" t="s">
        <v>118</v>
      </c>
      <c r="AW208" s="13" t="s">
        <v>27</v>
      </c>
      <c r="AX208" s="13" t="s">
        <v>78</v>
      </c>
      <c r="AY208" s="146" t="s">
        <v>112</v>
      </c>
    </row>
    <row r="209" spans="2:65" s="1" customFormat="1" ht="24.2" customHeight="1" x14ac:dyDescent="0.2">
      <c r="B209" s="124"/>
      <c r="C209" s="125" t="s">
        <v>238</v>
      </c>
      <c r="D209" s="125" t="s">
        <v>114</v>
      </c>
      <c r="E209" s="126" t="s">
        <v>239</v>
      </c>
      <c r="F209" s="127" t="s">
        <v>240</v>
      </c>
      <c r="G209" s="128" t="s">
        <v>140</v>
      </c>
      <c r="H209" s="129">
        <v>22.5</v>
      </c>
      <c r="I209" s="130"/>
      <c r="J209" s="130">
        <f>ROUND(I209*H209,2)</f>
        <v>0</v>
      </c>
      <c r="K209" s="131"/>
      <c r="L209" s="28"/>
      <c r="M209" s="132" t="s">
        <v>1</v>
      </c>
      <c r="N209" s="133" t="s">
        <v>35</v>
      </c>
      <c r="O209" s="134">
        <v>3.7999999999999999E-2</v>
      </c>
      <c r="P209" s="134">
        <f>O209*H209</f>
        <v>0.85499999999999998</v>
      </c>
      <c r="Q209" s="134">
        <v>0</v>
      </c>
      <c r="R209" s="134">
        <f>Q209*H209</f>
        <v>0</v>
      </c>
      <c r="S209" s="134">
        <v>0</v>
      </c>
      <c r="T209" s="135">
        <f>S209*H209</f>
        <v>0</v>
      </c>
      <c r="AR209" s="136" t="s">
        <v>118</v>
      </c>
      <c r="AT209" s="136" t="s">
        <v>114</v>
      </c>
      <c r="AU209" s="136" t="s">
        <v>80</v>
      </c>
      <c r="AY209" s="16" t="s">
        <v>112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78</v>
      </c>
      <c r="BK209" s="137">
        <f>ROUND(I209*H209,2)</f>
        <v>0</v>
      </c>
      <c r="BL209" s="16" t="s">
        <v>118</v>
      </c>
      <c r="BM209" s="136" t="s">
        <v>241</v>
      </c>
    </row>
    <row r="210" spans="2:65" s="1" customFormat="1" ht="24.2" customHeight="1" x14ac:dyDescent="0.2">
      <c r="B210" s="124"/>
      <c r="C210" s="125" t="s">
        <v>242</v>
      </c>
      <c r="D210" s="125" t="s">
        <v>114</v>
      </c>
      <c r="E210" s="126" t="s">
        <v>243</v>
      </c>
      <c r="F210" s="127" t="s">
        <v>244</v>
      </c>
      <c r="G210" s="128" t="s">
        <v>140</v>
      </c>
      <c r="H210" s="129">
        <v>50.4</v>
      </c>
      <c r="I210" s="130"/>
      <c r="J210" s="130">
        <f>ROUND(I210*H210,2)</f>
        <v>0</v>
      </c>
      <c r="K210" s="131"/>
      <c r="L210" s="28"/>
      <c r="M210" s="132" t="s">
        <v>1</v>
      </c>
      <c r="N210" s="133" t="s">
        <v>35</v>
      </c>
      <c r="O210" s="134">
        <v>0.04</v>
      </c>
      <c r="P210" s="134">
        <f>O210*H210</f>
        <v>2.016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118</v>
      </c>
      <c r="AT210" s="136" t="s">
        <v>114</v>
      </c>
      <c r="AU210" s="136" t="s">
        <v>80</v>
      </c>
      <c r="AY210" s="16" t="s">
        <v>112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78</v>
      </c>
      <c r="BK210" s="137">
        <f>ROUND(I210*H210,2)</f>
        <v>0</v>
      </c>
      <c r="BL210" s="16" t="s">
        <v>118</v>
      </c>
      <c r="BM210" s="136" t="s">
        <v>245</v>
      </c>
    </row>
    <row r="211" spans="2:65" s="1" customFormat="1" ht="33" customHeight="1" x14ac:dyDescent="0.2">
      <c r="B211" s="124"/>
      <c r="C211" s="125" t="s">
        <v>246</v>
      </c>
      <c r="D211" s="125" t="s">
        <v>114</v>
      </c>
      <c r="E211" s="126" t="s">
        <v>247</v>
      </c>
      <c r="F211" s="127" t="s">
        <v>248</v>
      </c>
      <c r="G211" s="128" t="s">
        <v>140</v>
      </c>
      <c r="H211" s="129">
        <v>47.2</v>
      </c>
      <c r="I211" s="130"/>
      <c r="J211" s="130">
        <f>ROUND(I211*H211,2)</f>
        <v>0</v>
      </c>
      <c r="K211" s="131"/>
      <c r="L211" s="28"/>
      <c r="M211" s="132" t="s">
        <v>1</v>
      </c>
      <c r="N211" s="133" t="s">
        <v>35</v>
      </c>
      <c r="O211" s="134">
        <v>0.122</v>
      </c>
      <c r="P211" s="134">
        <f>O211*H211</f>
        <v>5.7584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118</v>
      </c>
      <c r="AT211" s="136" t="s">
        <v>114</v>
      </c>
      <c r="AU211" s="136" t="s">
        <v>80</v>
      </c>
      <c r="AY211" s="16" t="s">
        <v>112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78</v>
      </c>
      <c r="BK211" s="137">
        <f>ROUND(I211*H211,2)</f>
        <v>0</v>
      </c>
      <c r="BL211" s="16" t="s">
        <v>118</v>
      </c>
      <c r="BM211" s="136" t="s">
        <v>249</v>
      </c>
    </row>
    <row r="212" spans="2:65" s="12" customFormat="1" x14ac:dyDescent="0.2">
      <c r="B212" s="138"/>
      <c r="D212" s="139" t="s">
        <v>120</v>
      </c>
      <c r="E212" s="140" t="s">
        <v>1</v>
      </c>
      <c r="F212" s="141" t="s">
        <v>143</v>
      </c>
      <c r="H212" s="142">
        <v>16.8</v>
      </c>
      <c r="L212" s="138"/>
      <c r="M212" s="143"/>
      <c r="T212" s="144"/>
      <c r="AT212" s="140" t="s">
        <v>120</v>
      </c>
      <c r="AU212" s="140" t="s">
        <v>80</v>
      </c>
      <c r="AV212" s="12" t="s">
        <v>80</v>
      </c>
      <c r="AW212" s="12" t="s">
        <v>27</v>
      </c>
      <c r="AX212" s="12" t="s">
        <v>70</v>
      </c>
      <c r="AY212" s="140" t="s">
        <v>112</v>
      </c>
    </row>
    <row r="213" spans="2:65" s="12" customFormat="1" x14ac:dyDescent="0.2">
      <c r="B213" s="138"/>
      <c r="D213" s="139" t="s">
        <v>120</v>
      </c>
      <c r="E213" s="140" t="s">
        <v>1</v>
      </c>
      <c r="F213" s="141" t="s">
        <v>250</v>
      </c>
      <c r="H213" s="142">
        <v>-0.8</v>
      </c>
      <c r="L213" s="138"/>
      <c r="M213" s="143"/>
      <c r="T213" s="144"/>
      <c r="AT213" s="140" t="s">
        <v>120</v>
      </c>
      <c r="AU213" s="140" t="s">
        <v>80</v>
      </c>
      <c r="AV213" s="12" t="s">
        <v>80</v>
      </c>
      <c r="AW213" s="12" t="s">
        <v>27</v>
      </c>
      <c r="AX213" s="12" t="s">
        <v>70</v>
      </c>
      <c r="AY213" s="140" t="s">
        <v>112</v>
      </c>
    </row>
    <row r="214" spans="2:65" s="12" customFormat="1" x14ac:dyDescent="0.2">
      <c r="B214" s="138"/>
      <c r="D214" s="139" t="s">
        <v>120</v>
      </c>
      <c r="E214" s="140" t="s">
        <v>1</v>
      </c>
      <c r="F214" s="141" t="s">
        <v>151</v>
      </c>
      <c r="H214" s="142">
        <v>33.6</v>
      </c>
      <c r="L214" s="138"/>
      <c r="M214" s="143"/>
      <c r="T214" s="144"/>
      <c r="AT214" s="140" t="s">
        <v>120</v>
      </c>
      <c r="AU214" s="140" t="s">
        <v>80</v>
      </c>
      <c r="AV214" s="12" t="s">
        <v>80</v>
      </c>
      <c r="AW214" s="12" t="s">
        <v>27</v>
      </c>
      <c r="AX214" s="12" t="s">
        <v>70</v>
      </c>
      <c r="AY214" s="140" t="s">
        <v>112</v>
      </c>
    </row>
    <row r="215" spans="2:65" s="12" customFormat="1" x14ac:dyDescent="0.2">
      <c r="B215" s="138"/>
      <c r="D215" s="139" t="s">
        <v>120</v>
      </c>
      <c r="E215" s="140" t="s">
        <v>1</v>
      </c>
      <c r="F215" s="141" t="s">
        <v>152</v>
      </c>
      <c r="H215" s="142">
        <v>-2.4</v>
      </c>
      <c r="L215" s="138"/>
      <c r="M215" s="143"/>
      <c r="T215" s="144"/>
      <c r="AT215" s="140" t="s">
        <v>120</v>
      </c>
      <c r="AU215" s="140" t="s">
        <v>80</v>
      </c>
      <c r="AV215" s="12" t="s">
        <v>80</v>
      </c>
      <c r="AW215" s="12" t="s">
        <v>27</v>
      </c>
      <c r="AX215" s="12" t="s">
        <v>70</v>
      </c>
      <c r="AY215" s="140" t="s">
        <v>112</v>
      </c>
    </row>
    <row r="216" spans="2:65" s="13" customFormat="1" x14ac:dyDescent="0.2">
      <c r="B216" s="145"/>
      <c r="D216" s="139" t="s">
        <v>120</v>
      </c>
      <c r="E216" s="146" t="s">
        <v>1</v>
      </c>
      <c r="F216" s="147" t="s">
        <v>122</v>
      </c>
      <c r="H216" s="148">
        <v>47.2</v>
      </c>
      <c r="L216" s="145"/>
      <c r="M216" s="149"/>
      <c r="T216" s="150"/>
      <c r="AT216" s="146" t="s">
        <v>120</v>
      </c>
      <c r="AU216" s="146" t="s">
        <v>80</v>
      </c>
      <c r="AV216" s="13" t="s">
        <v>118</v>
      </c>
      <c r="AW216" s="13" t="s">
        <v>27</v>
      </c>
      <c r="AX216" s="13" t="s">
        <v>78</v>
      </c>
      <c r="AY216" s="146" t="s">
        <v>112</v>
      </c>
    </row>
    <row r="217" spans="2:65" s="1" customFormat="1" ht="37.9" customHeight="1" x14ac:dyDescent="0.2">
      <c r="B217" s="124"/>
      <c r="C217" s="125" t="s">
        <v>251</v>
      </c>
      <c r="D217" s="125" t="s">
        <v>114</v>
      </c>
      <c r="E217" s="126" t="s">
        <v>252</v>
      </c>
      <c r="F217" s="127" t="s">
        <v>253</v>
      </c>
      <c r="G217" s="128" t="s">
        <v>140</v>
      </c>
      <c r="H217" s="129">
        <v>291.173</v>
      </c>
      <c r="I217" s="130"/>
      <c r="J217" s="130">
        <f>ROUND(I217*H217,2)</f>
        <v>0</v>
      </c>
      <c r="K217" s="131"/>
      <c r="L217" s="28"/>
      <c r="M217" s="132" t="s">
        <v>1</v>
      </c>
      <c r="N217" s="133" t="s">
        <v>35</v>
      </c>
      <c r="O217" s="134">
        <v>4.3999999999999997E-2</v>
      </c>
      <c r="P217" s="134">
        <f>O217*H217</f>
        <v>12.811612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118</v>
      </c>
      <c r="AT217" s="136" t="s">
        <v>114</v>
      </c>
      <c r="AU217" s="136" t="s">
        <v>80</v>
      </c>
      <c r="AY217" s="16" t="s">
        <v>112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78</v>
      </c>
      <c r="BK217" s="137">
        <f>ROUND(I217*H217,2)</f>
        <v>0</v>
      </c>
      <c r="BL217" s="16" t="s">
        <v>118</v>
      </c>
      <c r="BM217" s="136" t="s">
        <v>254</v>
      </c>
    </row>
    <row r="218" spans="2:65" s="12" customFormat="1" ht="22.5" x14ac:dyDescent="0.2">
      <c r="B218" s="138"/>
      <c r="D218" s="139" t="s">
        <v>120</v>
      </c>
      <c r="E218" s="140" t="s">
        <v>1</v>
      </c>
      <c r="F218" s="141" t="s">
        <v>255</v>
      </c>
      <c r="H218" s="142">
        <v>291.173</v>
      </c>
      <c r="L218" s="138"/>
      <c r="M218" s="143"/>
      <c r="T218" s="144"/>
      <c r="AT218" s="140" t="s">
        <v>120</v>
      </c>
      <c r="AU218" s="140" t="s">
        <v>80</v>
      </c>
      <c r="AV218" s="12" t="s">
        <v>80</v>
      </c>
      <c r="AW218" s="12" t="s">
        <v>27</v>
      </c>
      <c r="AX218" s="12" t="s">
        <v>70</v>
      </c>
      <c r="AY218" s="140" t="s">
        <v>112</v>
      </c>
    </row>
    <row r="219" spans="2:65" s="13" customFormat="1" x14ac:dyDescent="0.2">
      <c r="B219" s="145"/>
      <c r="D219" s="139" t="s">
        <v>120</v>
      </c>
      <c r="E219" s="146" t="s">
        <v>1</v>
      </c>
      <c r="F219" s="147" t="s">
        <v>122</v>
      </c>
      <c r="H219" s="148">
        <v>291.173</v>
      </c>
      <c r="L219" s="145"/>
      <c r="M219" s="149"/>
      <c r="T219" s="150"/>
      <c r="AT219" s="146" t="s">
        <v>120</v>
      </c>
      <c r="AU219" s="146" t="s">
        <v>80</v>
      </c>
      <c r="AV219" s="13" t="s">
        <v>118</v>
      </c>
      <c r="AW219" s="13" t="s">
        <v>27</v>
      </c>
      <c r="AX219" s="13" t="s">
        <v>78</v>
      </c>
      <c r="AY219" s="146" t="s">
        <v>112</v>
      </c>
    </row>
    <row r="220" spans="2:65" s="1" customFormat="1" ht="37.9" customHeight="1" x14ac:dyDescent="0.2">
      <c r="B220" s="124"/>
      <c r="C220" s="125" t="s">
        <v>256</v>
      </c>
      <c r="D220" s="125" t="s">
        <v>114</v>
      </c>
      <c r="E220" s="126" t="s">
        <v>257</v>
      </c>
      <c r="F220" s="127" t="s">
        <v>258</v>
      </c>
      <c r="G220" s="128" t="s">
        <v>140</v>
      </c>
      <c r="H220" s="129">
        <v>152.97499999999999</v>
      </c>
      <c r="I220" s="130"/>
      <c r="J220" s="130">
        <f>ROUND(I220*H220,2)</f>
        <v>0</v>
      </c>
      <c r="K220" s="131"/>
      <c r="L220" s="28"/>
      <c r="M220" s="132" t="s">
        <v>1</v>
      </c>
      <c r="N220" s="133" t="s">
        <v>35</v>
      </c>
      <c r="O220" s="134">
        <v>8.6999999999999994E-2</v>
      </c>
      <c r="P220" s="134">
        <f>O220*H220</f>
        <v>13.308824999999999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118</v>
      </c>
      <c r="AT220" s="136" t="s">
        <v>114</v>
      </c>
      <c r="AU220" s="136" t="s">
        <v>80</v>
      </c>
      <c r="AY220" s="16" t="s">
        <v>112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78</v>
      </c>
      <c r="BK220" s="137">
        <f>ROUND(I220*H220,2)</f>
        <v>0</v>
      </c>
      <c r="BL220" s="16" t="s">
        <v>118</v>
      </c>
      <c r="BM220" s="136" t="s">
        <v>259</v>
      </c>
    </row>
    <row r="221" spans="2:65" s="12" customFormat="1" x14ac:dyDescent="0.2">
      <c r="B221" s="138"/>
      <c r="D221" s="139" t="s">
        <v>120</v>
      </c>
      <c r="E221" s="140" t="s">
        <v>1</v>
      </c>
      <c r="F221" s="141" t="s">
        <v>260</v>
      </c>
      <c r="H221" s="142">
        <v>152.97499999999999</v>
      </c>
      <c r="L221" s="138"/>
      <c r="M221" s="143"/>
      <c r="T221" s="144"/>
      <c r="AT221" s="140" t="s">
        <v>120</v>
      </c>
      <c r="AU221" s="140" t="s">
        <v>80</v>
      </c>
      <c r="AV221" s="12" t="s">
        <v>80</v>
      </c>
      <c r="AW221" s="12" t="s">
        <v>27</v>
      </c>
      <c r="AX221" s="12" t="s">
        <v>70</v>
      </c>
      <c r="AY221" s="140" t="s">
        <v>112</v>
      </c>
    </row>
    <row r="222" spans="2:65" s="13" customFormat="1" x14ac:dyDescent="0.2">
      <c r="B222" s="145"/>
      <c r="D222" s="139" t="s">
        <v>120</v>
      </c>
      <c r="E222" s="146" t="s">
        <v>1</v>
      </c>
      <c r="F222" s="147" t="s">
        <v>122</v>
      </c>
      <c r="H222" s="148">
        <v>152.97499999999999</v>
      </c>
      <c r="L222" s="145"/>
      <c r="M222" s="149"/>
      <c r="T222" s="150"/>
      <c r="AT222" s="146" t="s">
        <v>120</v>
      </c>
      <c r="AU222" s="146" t="s">
        <v>80</v>
      </c>
      <c r="AV222" s="13" t="s">
        <v>118</v>
      </c>
      <c r="AW222" s="13" t="s">
        <v>27</v>
      </c>
      <c r="AX222" s="13" t="s">
        <v>78</v>
      </c>
      <c r="AY222" s="146" t="s">
        <v>112</v>
      </c>
    </row>
    <row r="223" spans="2:65" s="1" customFormat="1" ht="37.9" customHeight="1" x14ac:dyDescent="0.2">
      <c r="B223" s="124"/>
      <c r="C223" s="125" t="s">
        <v>261</v>
      </c>
      <c r="D223" s="125" t="s">
        <v>114</v>
      </c>
      <c r="E223" s="126" t="s">
        <v>262</v>
      </c>
      <c r="F223" s="127" t="s">
        <v>263</v>
      </c>
      <c r="G223" s="128" t="s">
        <v>140</v>
      </c>
      <c r="H223" s="129">
        <v>152.97499999999999</v>
      </c>
      <c r="I223" s="130"/>
      <c r="J223" s="130">
        <f>ROUND(I223*H223,2)</f>
        <v>0</v>
      </c>
      <c r="K223" s="131"/>
      <c r="L223" s="28"/>
      <c r="M223" s="132" t="s">
        <v>1</v>
      </c>
      <c r="N223" s="133" t="s">
        <v>35</v>
      </c>
      <c r="O223" s="134">
        <v>9.9000000000000005E-2</v>
      </c>
      <c r="P223" s="134">
        <f>O223*H223</f>
        <v>15.144525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118</v>
      </c>
      <c r="AT223" s="136" t="s">
        <v>114</v>
      </c>
      <c r="AU223" s="136" t="s">
        <v>80</v>
      </c>
      <c r="AY223" s="16" t="s">
        <v>112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78</v>
      </c>
      <c r="BK223" s="137">
        <f>ROUND(I223*H223,2)</f>
        <v>0</v>
      </c>
      <c r="BL223" s="16" t="s">
        <v>118</v>
      </c>
      <c r="BM223" s="136" t="s">
        <v>264</v>
      </c>
    </row>
    <row r="224" spans="2:65" s="12" customFormat="1" x14ac:dyDescent="0.2">
      <c r="B224" s="138"/>
      <c r="D224" s="139" t="s">
        <v>120</v>
      </c>
      <c r="E224" s="140" t="s">
        <v>1</v>
      </c>
      <c r="F224" s="141" t="s">
        <v>260</v>
      </c>
      <c r="H224" s="142">
        <v>152.97499999999999</v>
      </c>
      <c r="L224" s="138"/>
      <c r="M224" s="143"/>
      <c r="T224" s="144"/>
      <c r="AT224" s="140" t="s">
        <v>120</v>
      </c>
      <c r="AU224" s="140" t="s">
        <v>80</v>
      </c>
      <c r="AV224" s="12" t="s">
        <v>80</v>
      </c>
      <c r="AW224" s="12" t="s">
        <v>27</v>
      </c>
      <c r="AX224" s="12" t="s">
        <v>70</v>
      </c>
      <c r="AY224" s="140" t="s">
        <v>112</v>
      </c>
    </row>
    <row r="225" spans="2:65" s="13" customFormat="1" x14ac:dyDescent="0.2">
      <c r="B225" s="145"/>
      <c r="D225" s="139" t="s">
        <v>120</v>
      </c>
      <c r="E225" s="146" t="s">
        <v>1</v>
      </c>
      <c r="F225" s="147" t="s">
        <v>122</v>
      </c>
      <c r="H225" s="148">
        <v>152.97499999999999</v>
      </c>
      <c r="L225" s="145"/>
      <c r="M225" s="149"/>
      <c r="T225" s="150"/>
      <c r="AT225" s="146" t="s">
        <v>120</v>
      </c>
      <c r="AU225" s="146" t="s">
        <v>80</v>
      </c>
      <c r="AV225" s="13" t="s">
        <v>118</v>
      </c>
      <c r="AW225" s="13" t="s">
        <v>27</v>
      </c>
      <c r="AX225" s="13" t="s">
        <v>78</v>
      </c>
      <c r="AY225" s="146" t="s">
        <v>112</v>
      </c>
    </row>
    <row r="226" spans="2:65" s="1" customFormat="1" ht="24.2" customHeight="1" x14ac:dyDescent="0.2">
      <c r="B226" s="124"/>
      <c r="C226" s="125" t="s">
        <v>265</v>
      </c>
      <c r="D226" s="125" t="s">
        <v>114</v>
      </c>
      <c r="E226" s="126" t="s">
        <v>266</v>
      </c>
      <c r="F226" s="127" t="s">
        <v>267</v>
      </c>
      <c r="G226" s="128" t="s">
        <v>140</v>
      </c>
      <c r="H226" s="129">
        <v>291.173</v>
      </c>
      <c r="I226" s="130"/>
      <c r="J226" s="130">
        <f>ROUND(I226*H226,2)</f>
        <v>0</v>
      </c>
      <c r="K226" s="131"/>
      <c r="L226" s="28"/>
      <c r="M226" s="132" t="s">
        <v>1</v>
      </c>
      <c r="N226" s="133" t="s">
        <v>35</v>
      </c>
      <c r="O226" s="134">
        <v>0.19700000000000001</v>
      </c>
      <c r="P226" s="134">
        <f>O226*H226</f>
        <v>57.361081000000006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118</v>
      </c>
      <c r="AT226" s="136" t="s">
        <v>114</v>
      </c>
      <c r="AU226" s="136" t="s">
        <v>80</v>
      </c>
      <c r="AY226" s="16" t="s">
        <v>112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78</v>
      </c>
      <c r="BK226" s="137">
        <f>ROUND(I226*H226,2)</f>
        <v>0</v>
      </c>
      <c r="BL226" s="16" t="s">
        <v>118</v>
      </c>
      <c r="BM226" s="136" t="s">
        <v>268</v>
      </c>
    </row>
    <row r="227" spans="2:65" s="12" customFormat="1" ht="22.5" x14ac:dyDescent="0.2">
      <c r="B227" s="138"/>
      <c r="D227" s="139" t="s">
        <v>120</v>
      </c>
      <c r="E227" s="140" t="s">
        <v>1</v>
      </c>
      <c r="F227" s="141" t="s">
        <v>255</v>
      </c>
      <c r="H227" s="142">
        <v>291.173</v>
      </c>
      <c r="L227" s="138"/>
      <c r="M227" s="143"/>
      <c r="T227" s="144"/>
      <c r="AT227" s="140" t="s">
        <v>120</v>
      </c>
      <c r="AU227" s="140" t="s">
        <v>80</v>
      </c>
      <c r="AV227" s="12" t="s">
        <v>80</v>
      </c>
      <c r="AW227" s="12" t="s">
        <v>27</v>
      </c>
      <c r="AX227" s="12" t="s">
        <v>70</v>
      </c>
      <c r="AY227" s="140" t="s">
        <v>112</v>
      </c>
    </row>
    <row r="228" spans="2:65" s="13" customFormat="1" x14ac:dyDescent="0.2">
      <c r="B228" s="145"/>
      <c r="D228" s="139" t="s">
        <v>120</v>
      </c>
      <c r="E228" s="146" t="s">
        <v>1</v>
      </c>
      <c r="F228" s="147" t="s">
        <v>122</v>
      </c>
      <c r="H228" s="148">
        <v>291.173</v>
      </c>
      <c r="L228" s="145"/>
      <c r="M228" s="149"/>
      <c r="T228" s="150"/>
      <c r="AT228" s="146" t="s">
        <v>120</v>
      </c>
      <c r="AU228" s="146" t="s">
        <v>80</v>
      </c>
      <c r="AV228" s="13" t="s">
        <v>118</v>
      </c>
      <c r="AW228" s="13" t="s">
        <v>27</v>
      </c>
      <c r="AX228" s="13" t="s">
        <v>78</v>
      </c>
      <c r="AY228" s="146" t="s">
        <v>112</v>
      </c>
    </row>
    <row r="229" spans="2:65" s="1" customFormat="1" ht="16.5" customHeight="1" x14ac:dyDescent="0.2">
      <c r="B229" s="124"/>
      <c r="C229" s="125" t="s">
        <v>269</v>
      </c>
      <c r="D229" s="125" t="s">
        <v>114</v>
      </c>
      <c r="E229" s="126" t="s">
        <v>270</v>
      </c>
      <c r="F229" s="127" t="s">
        <v>271</v>
      </c>
      <c r="G229" s="128" t="s">
        <v>140</v>
      </c>
      <c r="H229" s="129">
        <v>291.173</v>
      </c>
      <c r="I229" s="130"/>
      <c r="J229" s="130">
        <f>ROUND(I229*H229,2)</f>
        <v>0</v>
      </c>
      <c r="K229" s="131"/>
      <c r="L229" s="28"/>
      <c r="M229" s="132" t="s">
        <v>1</v>
      </c>
      <c r="N229" s="133" t="s">
        <v>35</v>
      </c>
      <c r="O229" s="134">
        <v>8.9999999999999993E-3</v>
      </c>
      <c r="P229" s="134">
        <f>O229*H229</f>
        <v>2.6205569999999998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118</v>
      </c>
      <c r="AT229" s="136" t="s">
        <v>114</v>
      </c>
      <c r="AU229" s="136" t="s">
        <v>80</v>
      </c>
      <c r="AY229" s="16" t="s">
        <v>112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78</v>
      </c>
      <c r="BK229" s="137">
        <f>ROUND(I229*H229,2)</f>
        <v>0</v>
      </c>
      <c r="BL229" s="16" t="s">
        <v>118</v>
      </c>
      <c r="BM229" s="136" t="s">
        <v>272</v>
      </c>
    </row>
    <row r="230" spans="2:65" s="12" customFormat="1" ht="22.5" x14ac:dyDescent="0.2">
      <c r="B230" s="138"/>
      <c r="D230" s="139" t="s">
        <v>120</v>
      </c>
      <c r="E230" s="140" t="s">
        <v>1</v>
      </c>
      <c r="F230" s="141" t="s">
        <v>255</v>
      </c>
      <c r="H230" s="142">
        <v>291.173</v>
      </c>
      <c r="L230" s="138"/>
      <c r="M230" s="143"/>
      <c r="T230" s="144"/>
      <c r="AT230" s="140" t="s">
        <v>120</v>
      </c>
      <c r="AU230" s="140" t="s">
        <v>80</v>
      </c>
      <c r="AV230" s="12" t="s">
        <v>80</v>
      </c>
      <c r="AW230" s="12" t="s">
        <v>27</v>
      </c>
      <c r="AX230" s="12" t="s">
        <v>70</v>
      </c>
      <c r="AY230" s="140" t="s">
        <v>112</v>
      </c>
    </row>
    <row r="231" spans="2:65" s="13" customFormat="1" x14ac:dyDescent="0.2">
      <c r="B231" s="145"/>
      <c r="D231" s="139" t="s">
        <v>120</v>
      </c>
      <c r="E231" s="146" t="s">
        <v>1</v>
      </c>
      <c r="F231" s="147" t="s">
        <v>122</v>
      </c>
      <c r="H231" s="148">
        <v>291.173</v>
      </c>
      <c r="L231" s="145"/>
      <c r="M231" s="149"/>
      <c r="T231" s="150"/>
      <c r="AT231" s="146" t="s">
        <v>120</v>
      </c>
      <c r="AU231" s="146" t="s">
        <v>80</v>
      </c>
      <c r="AV231" s="13" t="s">
        <v>118</v>
      </c>
      <c r="AW231" s="13" t="s">
        <v>27</v>
      </c>
      <c r="AX231" s="13" t="s">
        <v>78</v>
      </c>
      <c r="AY231" s="146" t="s">
        <v>112</v>
      </c>
    </row>
    <row r="232" spans="2:65" s="1" customFormat="1" ht="24.2" customHeight="1" x14ac:dyDescent="0.2">
      <c r="B232" s="124"/>
      <c r="C232" s="125" t="s">
        <v>273</v>
      </c>
      <c r="D232" s="125" t="s">
        <v>114</v>
      </c>
      <c r="E232" s="126" t="s">
        <v>274</v>
      </c>
      <c r="F232" s="127" t="s">
        <v>275</v>
      </c>
      <c r="G232" s="128" t="s">
        <v>1</v>
      </c>
      <c r="H232" s="129">
        <v>237.90299999999999</v>
      </c>
      <c r="I232" s="130"/>
      <c r="J232" s="130">
        <f>ROUND(I232*H232,2)</f>
        <v>0</v>
      </c>
      <c r="K232" s="131"/>
      <c r="L232" s="28"/>
      <c r="M232" s="132" t="s">
        <v>1</v>
      </c>
      <c r="N232" s="133" t="s">
        <v>35</v>
      </c>
      <c r="O232" s="134">
        <v>0.32800000000000001</v>
      </c>
      <c r="P232" s="134">
        <f>O232*H232</f>
        <v>78.032184000000001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118</v>
      </c>
      <c r="AT232" s="136" t="s">
        <v>114</v>
      </c>
      <c r="AU232" s="136" t="s">
        <v>80</v>
      </c>
      <c r="AY232" s="16" t="s">
        <v>112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78</v>
      </c>
      <c r="BK232" s="137">
        <f>ROUND(I232*H232,2)</f>
        <v>0</v>
      </c>
      <c r="BL232" s="16" t="s">
        <v>118</v>
      </c>
      <c r="BM232" s="136" t="s">
        <v>276</v>
      </c>
    </row>
    <row r="233" spans="2:65" s="12" customFormat="1" x14ac:dyDescent="0.2">
      <c r="B233" s="138"/>
      <c r="D233" s="139" t="s">
        <v>120</v>
      </c>
      <c r="E233" s="140" t="s">
        <v>1</v>
      </c>
      <c r="F233" s="141" t="s">
        <v>277</v>
      </c>
      <c r="H233" s="142">
        <v>239.62299999999999</v>
      </c>
      <c r="L233" s="138"/>
      <c r="M233" s="143"/>
      <c r="T233" s="144"/>
      <c r="AT233" s="140" t="s">
        <v>120</v>
      </c>
      <c r="AU233" s="140" t="s">
        <v>80</v>
      </c>
      <c r="AV233" s="12" t="s">
        <v>80</v>
      </c>
      <c r="AW233" s="12" t="s">
        <v>27</v>
      </c>
      <c r="AX233" s="12" t="s">
        <v>70</v>
      </c>
      <c r="AY233" s="140" t="s">
        <v>112</v>
      </c>
    </row>
    <row r="234" spans="2:65" s="12" customFormat="1" x14ac:dyDescent="0.2">
      <c r="B234" s="138"/>
      <c r="D234" s="139" t="s">
        <v>120</v>
      </c>
      <c r="E234" s="140" t="s">
        <v>1</v>
      </c>
      <c r="F234" s="141" t="s">
        <v>278</v>
      </c>
      <c r="H234" s="142">
        <v>66.325000000000003</v>
      </c>
      <c r="L234" s="138"/>
      <c r="M234" s="143"/>
      <c r="T234" s="144"/>
      <c r="AT234" s="140" t="s">
        <v>120</v>
      </c>
      <c r="AU234" s="140" t="s">
        <v>80</v>
      </c>
      <c r="AV234" s="12" t="s">
        <v>80</v>
      </c>
      <c r="AW234" s="12" t="s">
        <v>27</v>
      </c>
      <c r="AX234" s="12" t="s">
        <v>70</v>
      </c>
      <c r="AY234" s="140" t="s">
        <v>112</v>
      </c>
    </row>
    <row r="235" spans="2:65" s="14" customFormat="1" x14ac:dyDescent="0.2">
      <c r="B235" s="151"/>
      <c r="D235" s="139" t="s">
        <v>120</v>
      </c>
      <c r="E235" s="152" t="s">
        <v>1</v>
      </c>
      <c r="F235" s="153" t="s">
        <v>279</v>
      </c>
      <c r="H235" s="152" t="s">
        <v>1</v>
      </c>
      <c r="L235" s="151"/>
      <c r="M235" s="154"/>
      <c r="T235" s="155"/>
      <c r="AT235" s="152" t="s">
        <v>120</v>
      </c>
      <c r="AU235" s="152" t="s">
        <v>80</v>
      </c>
      <c r="AV235" s="14" t="s">
        <v>78</v>
      </c>
      <c r="AW235" s="14" t="s">
        <v>27</v>
      </c>
      <c r="AX235" s="14" t="s">
        <v>70</v>
      </c>
      <c r="AY235" s="152" t="s">
        <v>112</v>
      </c>
    </row>
    <row r="236" spans="2:65" s="12" customFormat="1" ht="33.75" x14ac:dyDescent="0.2">
      <c r="B236" s="138"/>
      <c r="D236" s="139" t="s">
        <v>120</v>
      </c>
      <c r="E236" s="140" t="s">
        <v>1</v>
      </c>
      <c r="F236" s="141" t="s">
        <v>280</v>
      </c>
      <c r="H236" s="142">
        <v>-68.045000000000002</v>
      </c>
      <c r="L236" s="138"/>
      <c r="M236" s="143"/>
      <c r="T236" s="144"/>
      <c r="AT236" s="140" t="s">
        <v>120</v>
      </c>
      <c r="AU236" s="140" t="s">
        <v>80</v>
      </c>
      <c r="AV236" s="12" t="s">
        <v>80</v>
      </c>
      <c r="AW236" s="12" t="s">
        <v>27</v>
      </c>
      <c r="AX236" s="12" t="s">
        <v>70</v>
      </c>
      <c r="AY236" s="140" t="s">
        <v>112</v>
      </c>
    </row>
    <row r="237" spans="2:65" s="13" customFormat="1" x14ac:dyDescent="0.2">
      <c r="B237" s="145"/>
      <c r="D237" s="139" t="s">
        <v>120</v>
      </c>
      <c r="E237" s="146" t="s">
        <v>1</v>
      </c>
      <c r="F237" s="147" t="s">
        <v>122</v>
      </c>
      <c r="H237" s="148">
        <v>237.90299999999999</v>
      </c>
      <c r="L237" s="145"/>
      <c r="M237" s="149"/>
      <c r="T237" s="150"/>
      <c r="AT237" s="146" t="s">
        <v>120</v>
      </c>
      <c r="AU237" s="146" t="s">
        <v>80</v>
      </c>
      <c r="AV237" s="13" t="s">
        <v>118</v>
      </c>
      <c r="AW237" s="13" t="s">
        <v>27</v>
      </c>
      <c r="AX237" s="13" t="s">
        <v>78</v>
      </c>
      <c r="AY237" s="146" t="s">
        <v>112</v>
      </c>
    </row>
    <row r="238" spans="2:65" s="1" customFormat="1" ht="16.5" customHeight="1" x14ac:dyDescent="0.2">
      <c r="B238" s="124"/>
      <c r="C238" s="156" t="s">
        <v>281</v>
      </c>
      <c r="D238" s="156" t="s">
        <v>282</v>
      </c>
      <c r="E238" s="157" t="s">
        <v>283</v>
      </c>
      <c r="F238" s="158" t="s">
        <v>284</v>
      </c>
      <c r="G238" s="159" t="s">
        <v>285</v>
      </c>
      <c r="H238" s="160">
        <v>488.67700000000002</v>
      </c>
      <c r="I238" s="161"/>
      <c r="J238" s="161">
        <f>ROUND(I238*H238,2)</f>
        <v>0</v>
      </c>
      <c r="K238" s="162"/>
      <c r="L238" s="163"/>
      <c r="M238" s="164" t="s">
        <v>1</v>
      </c>
      <c r="N238" s="165" t="s">
        <v>35</v>
      </c>
      <c r="O238" s="134">
        <v>0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159</v>
      </c>
      <c r="AT238" s="136" t="s">
        <v>282</v>
      </c>
      <c r="AU238" s="136" t="s">
        <v>80</v>
      </c>
      <c r="AY238" s="16" t="s">
        <v>112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78</v>
      </c>
      <c r="BK238" s="137">
        <f>ROUND(I238*H238,2)</f>
        <v>0</v>
      </c>
      <c r="BL238" s="16" t="s">
        <v>118</v>
      </c>
      <c r="BM238" s="136" t="s">
        <v>286</v>
      </c>
    </row>
    <row r="239" spans="2:65" s="12" customFormat="1" x14ac:dyDescent="0.2">
      <c r="B239" s="138"/>
      <c r="D239" s="139" t="s">
        <v>120</v>
      </c>
      <c r="E239" s="140" t="s">
        <v>1</v>
      </c>
      <c r="F239" s="141" t="s">
        <v>287</v>
      </c>
      <c r="H239" s="142">
        <v>488.67700000000002</v>
      </c>
      <c r="L239" s="138"/>
      <c r="M239" s="143"/>
      <c r="T239" s="144"/>
      <c r="AT239" s="140" t="s">
        <v>120</v>
      </c>
      <c r="AU239" s="140" t="s">
        <v>80</v>
      </c>
      <c r="AV239" s="12" t="s">
        <v>80</v>
      </c>
      <c r="AW239" s="12" t="s">
        <v>27</v>
      </c>
      <c r="AX239" s="12" t="s">
        <v>70</v>
      </c>
      <c r="AY239" s="140" t="s">
        <v>112</v>
      </c>
    </row>
    <row r="240" spans="2:65" s="13" customFormat="1" x14ac:dyDescent="0.2">
      <c r="B240" s="145"/>
      <c r="D240" s="139" t="s">
        <v>120</v>
      </c>
      <c r="E240" s="146" t="s">
        <v>1</v>
      </c>
      <c r="F240" s="147" t="s">
        <v>122</v>
      </c>
      <c r="H240" s="148">
        <v>488.67700000000002</v>
      </c>
      <c r="L240" s="145"/>
      <c r="M240" s="149"/>
      <c r="T240" s="150"/>
      <c r="AT240" s="146" t="s">
        <v>120</v>
      </c>
      <c r="AU240" s="146" t="s">
        <v>80</v>
      </c>
      <c r="AV240" s="13" t="s">
        <v>118</v>
      </c>
      <c r="AW240" s="13" t="s">
        <v>27</v>
      </c>
      <c r="AX240" s="13" t="s">
        <v>78</v>
      </c>
      <c r="AY240" s="146" t="s">
        <v>112</v>
      </c>
    </row>
    <row r="241" spans="2:65" s="1" customFormat="1" ht="24.2" customHeight="1" x14ac:dyDescent="0.2">
      <c r="B241" s="124"/>
      <c r="C241" s="125" t="s">
        <v>288</v>
      </c>
      <c r="D241" s="125" t="s">
        <v>114</v>
      </c>
      <c r="E241" s="126" t="s">
        <v>289</v>
      </c>
      <c r="F241" s="127" t="s">
        <v>290</v>
      </c>
      <c r="G241" s="128" t="s">
        <v>1</v>
      </c>
      <c r="H241" s="129">
        <v>36.935000000000002</v>
      </c>
      <c r="I241" s="130"/>
      <c r="J241" s="130">
        <f>ROUND(I241*H241,2)</f>
        <v>0</v>
      </c>
      <c r="K241" s="131"/>
      <c r="L241" s="28"/>
      <c r="M241" s="132" t="s">
        <v>1</v>
      </c>
      <c r="N241" s="133" t="s">
        <v>35</v>
      </c>
      <c r="O241" s="134">
        <v>0.435</v>
      </c>
      <c r="P241" s="134">
        <f>O241*H241</f>
        <v>16.066725000000002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118</v>
      </c>
      <c r="AT241" s="136" t="s">
        <v>114</v>
      </c>
      <c r="AU241" s="136" t="s">
        <v>80</v>
      </c>
      <c r="AY241" s="16" t="s">
        <v>112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78</v>
      </c>
      <c r="BK241" s="137">
        <f>ROUND(I241*H241,2)</f>
        <v>0</v>
      </c>
      <c r="BL241" s="16" t="s">
        <v>118</v>
      </c>
      <c r="BM241" s="136" t="s">
        <v>291</v>
      </c>
    </row>
    <row r="242" spans="2:65" s="14" customFormat="1" x14ac:dyDescent="0.2">
      <c r="B242" s="151"/>
      <c r="D242" s="139" t="s">
        <v>120</v>
      </c>
      <c r="E242" s="152" t="s">
        <v>1</v>
      </c>
      <c r="F242" s="153" t="s">
        <v>292</v>
      </c>
      <c r="H242" s="152" t="s">
        <v>1</v>
      </c>
      <c r="L242" s="151"/>
      <c r="M242" s="154"/>
      <c r="T242" s="155"/>
      <c r="AT242" s="152" t="s">
        <v>120</v>
      </c>
      <c r="AU242" s="152" t="s">
        <v>80</v>
      </c>
      <c r="AV242" s="14" t="s">
        <v>78</v>
      </c>
      <c r="AW242" s="14" t="s">
        <v>27</v>
      </c>
      <c r="AX242" s="14" t="s">
        <v>70</v>
      </c>
      <c r="AY242" s="152" t="s">
        <v>112</v>
      </c>
    </row>
    <row r="243" spans="2:65" s="12" customFormat="1" x14ac:dyDescent="0.2">
      <c r="B243" s="138"/>
      <c r="D243" s="139" t="s">
        <v>120</v>
      </c>
      <c r="E243" s="140" t="s">
        <v>1</v>
      </c>
      <c r="F243" s="141" t="s">
        <v>293</v>
      </c>
      <c r="H243" s="142">
        <v>7.085</v>
      </c>
      <c r="L243" s="138"/>
      <c r="M243" s="143"/>
      <c r="T243" s="144"/>
      <c r="AT243" s="140" t="s">
        <v>120</v>
      </c>
      <c r="AU243" s="140" t="s">
        <v>80</v>
      </c>
      <c r="AV243" s="12" t="s">
        <v>80</v>
      </c>
      <c r="AW243" s="12" t="s">
        <v>27</v>
      </c>
      <c r="AX243" s="12" t="s">
        <v>70</v>
      </c>
      <c r="AY243" s="140" t="s">
        <v>112</v>
      </c>
    </row>
    <row r="244" spans="2:65" s="12" customFormat="1" x14ac:dyDescent="0.2">
      <c r="B244" s="138"/>
      <c r="D244" s="139" t="s">
        <v>120</v>
      </c>
      <c r="E244" s="140" t="s">
        <v>1</v>
      </c>
      <c r="F244" s="141" t="s">
        <v>294</v>
      </c>
      <c r="H244" s="142">
        <v>26.841000000000001</v>
      </c>
      <c r="L244" s="138"/>
      <c r="M244" s="143"/>
      <c r="T244" s="144"/>
      <c r="AT244" s="140" t="s">
        <v>120</v>
      </c>
      <c r="AU244" s="140" t="s">
        <v>80</v>
      </c>
      <c r="AV244" s="12" t="s">
        <v>80</v>
      </c>
      <c r="AW244" s="12" t="s">
        <v>27</v>
      </c>
      <c r="AX244" s="12" t="s">
        <v>70</v>
      </c>
      <c r="AY244" s="140" t="s">
        <v>112</v>
      </c>
    </row>
    <row r="245" spans="2:65" s="12" customFormat="1" x14ac:dyDescent="0.2">
      <c r="B245" s="138"/>
      <c r="D245" s="139" t="s">
        <v>120</v>
      </c>
      <c r="E245" s="140" t="s">
        <v>1</v>
      </c>
      <c r="F245" s="141" t="s">
        <v>295</v>
      </c>
      <c r="H245" s="142">
        <v>3.0089999999999999</v>
      </c>
      <c r="L245" s="138"/>
      <c r="M245" s="143"/>
      <c r="T245" s="144"/>
      <c r="AT245" s="140" t="s">
        <v>120</v>
      </c>
      <c r="AU245" s="140" t="s">
        <v>80</v>
      </c>
      <c r="AV245" s="12" t="s">
        <v>80</v>
      </c>
      <c r="AW245" s="12" t="s">
        <v>27</v>
      </c>
      <c r="AX245" s="12" t="s">
        <v>70</v>
      </c>
      <c r="AY245" s="140" t="s">
        <v>112</v>
      </c>
    </row>
    <row r="246" spans="2:65" s="13" customFormat="1" x14ac:dyDescent="0.2">
      <c r="B246" s="145"/>
      <c r="D246" s="139" t="s">
        <v>120</v>
      </c>
      <c r="E246" s="146" t="s">
        <v>1</v>
      </c>
      <c r="F246" s="147" t="s">
        <v>122</v>
      </c>
      <c r="H246" s="148">
        <v>36.935000000000002</v>
      </c>
      <c r="L246" s="145"/>
      <c r="M246" s="149"/>
      <c r="T246" s="150"/>
      <c r="AT246" s="146" t="s">
        <v>120</v>
      </c>
      <c r="AU246" s="146" t="s">
        <v>80</v>
      </c>
      <c r="AV246" s="13" t="s">
        <v>118</v>
      </c>
      <c r="AW246" s="13" t="s">
        <v>27</v>
      </c>
      <c r="AX246" s="13" t="s">
        <v>78</v>
      </c>
      <c r="AY246" s="146" t="s">
        <v>112</v>
      </c>
    </row>
    <row r="247" spans="2:65" s="1" customFormat="1" ht="16.5" customHeight="1" x14ac:dyDescent="0.2">
      <c r="B247" s="124"/>
      <c r="C247" s="156" t="s">
        <v>296</v>
      </c>
      <c r="D247" s="156" t="s">
        <v>282</v>
      </c>
      <c r="E247" s="157" t="s">
        <v>297</v>
      </c>
      <c r="F247" s="158" t="s">
        <v>298</v>
      </c>
      <c r="G247" s="159" t="s">
        <v>285</v>
      </c>
      <c r="H247" s="160">
        <v>75.867999999999995</v>
      </c>
      <c r="I247" s="161"/>
      <c r="J247" s="161">
        <f>ROUND(I247*H247,2)</f>
        <v>0</v>
      </c>
      <c r="K247" s="162"/>
      <c r="L247" s="163"/>
      <c r="M247" s="164" t="s">
        <v>1</v>
      </c>
      <c r="N247" s="165" t="s">
        <v>35</v>
      </c>
      <c r="O247" s="134">
        <v>0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5">
        <f>S247*H247</f>
        <v>0</v>
      </c>
      <c r="AR247" s="136" t="s">
        <v>159</v>
      </c>
      <c r="AT247" s="136" t="s">
        <v>282</v>
      </c>
      <c r="AU247" s="136" t="s">
        <v>80</v>
      </c>
      <c r="AY247" s="16" t="s">
        <v>112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78</v>
      </c>
      <c r="BK247" s="137">
        <f>ROUND(I247*H247,2)</f>
        <v>0</v>
      </c>
      <c r="BL247" s="16" t="s">
        <v>118</v>
      </c>
      <c r="BM247" s="136" t="s">
        <v>299</v>
      </c>
    </row>
    <row r="248" spans="2:65" s="12" customFormat="1" x14ac:dyDescent="0.2">
      <c r="B248" s="138"/>
      <c r="D248" s="139" t="s">
        <v>120</v>
      </c>
      <c r="E248" s="140" t="s">
        <v>1</v>
      </c>
      <c r="F248" s="141" t="s">
        <v>300</v>
      </c>
      <c r="H248" s="142">
        <v>75.867999999999995</v>
      </c>
      <c r="L248" s="138"/>
      <c r="M248" s="143"/>
      <c r="T248" s="144"/>
      <c r="AT248" s="140" t="s">
        <v>120</v>
      </c>
      <c r="AU248" s="140" t="s">
        <v>80</v>
      </c>
      <c r="AV248" s="12" t="s">
        <v>80</v>
      </c>
      <c r="AW248" s="12" t="s">
        <v>27</v>
      </c>
      <c r="AX248" s="12" t="s">
        <v>70</v>
      </c>
      <c r="AY248" s="140" t="s">
        <v>112</v>
      </c>
    </row>
    <row r="249" spans="2:65" s="13" customFormat="1" x14ac:dyDescent="0.2">
      <c r="B249" s="145"/>
      <c r="D249" s="139" t="s">
        <v>120</v>
      </c>
      <c r="E249" s="146" t="s">
        <v>1</v>
      </c>
      <c r="F249" s="147" t="s">
        <v>122</v>
      </c>
      <c r="H249" s="148">
        <v>75.867999999999995</v>
      </c>
      <c r="L249" s="145"/>
      <c r="M249" s="149"/>
      <c r="T249" s="150"/>
      <c r="AT249" s="146" t="s">
        <v>120</v>
      </c>
      <c r="AU249" s="146" t="s">
        <v>80</v>
      </c>
      <c r="AV249" s="13" t="s">
        <v>118</v>
      </c>
      <c r="AW249" s="13" t="s">
        <v>27</v>
      </c>
      <c r="AX249" s="13" t="s">
        <v>78</v>
      </c>
      <c r="AY249" s="146" t="s">
        <v>112</v>
      </c>
    </row>
    <row r="250" spans="2:65" s="11" customFormat="1" ht="22.9" customHeight="1" x14ac:dyDescent="0.2">
      <c r="B250" s="113"/>
      <c r="D250" s="114" t="s">
        <v>69</v>
      </c>
      <c r="E250" s="122" t="s">
        <v>80</v>
      </c>
      <c r="F250" s="122" t="s">
        <v>301</v>
      </c>
      <c r="J250" s="123">
        <f>BK250</f>
        <v>0</v>
      </c>
      <c r="L250" s="113"/>
      <c r="M250" s="117"/>
      <c r="P250" s="118">
        <f>SUM(P251:P256)</f>
        <v>33.472499999999997</v>
      </c>
      <c r="R250" s="118">
        <f>SUM(R251:R256)</f>
        <v>16.787801999999999</v>
      </c>
      <c r="T250" s="119">
        <f>SUM(T251:T256)</f>
        <v>0</v>
      </c>
      <c r="AR250" s="114" t="s">
        <v>78</v>
      </c>
      <c r="AT250" s="120" t="s">
        <v>69</v>
      </c>
      <c r="AU250" s="120" t="s">
        <v>78</v>
      </c>
      <c r="AY250" s="114" t="s">
        <v>112</v>
      </c>
      <c r="BK250" s="121">
        <f>SUM(BK251:BK256)</f>
        <v>0</v>
      </c>
    </row>
    <row r="251" spans="2:65" s="1" customFormat="1" ht="37.9" customHeight="1" x14ac:dyDescent="0.2">
      <c r="B251" s="124"/>
      <c r="C251" s="125" t="s">
        <v>302</v>
      </c>
      <c r="D251" s="125" t="s">
        <v>114</v>
      </c>
      <c r="E251" s="126" t="s">
        <v>303</v>
      </c>
      <c r="F251" s="127" t="s">
        <v>304</v>
      </c>
      <c r="G251" s="128" t="s">
        <v>130</v>
      </c>
      <c r="H251" s="129">
        <v>19.2</v>
      </c>
      <c r="I251" s="130"/>
      <c r="J251" s="130">
        <f>ROUND(I251*H251,2)</f>
        <v>0</v>
      </c>
      <c r="K251" s="131"/>
      <c r="L251" s="28"/>
      <c r="M251" s="132" t="s">
        <v>1</v>
      </c>
      <c r="N251" s="133" t="s">
        <v>35</v>
      </c>
      <c r="O251" s="134">
        <v>0.35</v>
      </c>
      <c r="P251" s="134">
        <f>O251*H251</f>
        <v>6.72</v>
      </c>
      <c r="Q251" s="134">
        <v>0.17985999999999999</v>
      </c>
      <c r="R251" s="134">
        <f>Q251*H251</f>
        <v>3.4533119999999999</v>
      </c>
      <c r="S251" s="134">
        <v>0</v>
      </c>
      <c r="T251" s="135">
        <f>S251*H251</f>
        <v>0</v>
      </c>
      <c r="AR251" s="136" t="s">
        <v>118</v>
      </c>
      <c r="AT251" s="136" t="s">
        <v>114</v>
      </c>
      <c r="AU251" s="136" t="s">
        <v>80</v>
      </c>
      <c r="AY251" s="16" t="s">
        <v>112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6" t="s">
        <v>78</v>
      </c>
      <c r="BK251" s="137">
        <f>ROUND(I251*H251,2)</f>
        <v>0</v>
      </c>
      <c r="BL251" s="16" t="s">
        <v>118</v>
      </c>
      <c r="BM251" s="136" t="s">
        <v>305</v>
      </c>
    </row>
    <row r="252" spans="2:65" s="12" customFormat="1" x14ac:dyDescent="0.2">
      <c r="B252" s="138"/>
      <c r="D252" s="139" t="s">
        <v>120</v>
      </c>
      <c r="E252" s="140" t="s">
        <v>1</v>
      </c>
      <c r="F252" s="141" t="s">
        <v>306</v>
      </c>
      <c r="H252" s="142">
        <v>19.2</v>
      </c>
      <c r="L252" s="138"/>
      <c r="M252" s="143"/>
      <c r="T252" s="144"/>
      <c r="AT252" s="140" t="s">
        <v>120</v>
      </c>
      <c r="AU252" s="140" t="s">
        <v>80</v>
      </c>
      <c r="AV252" s="12" t="s">
        <v>80</v>
      </c>
      <c r="AW252" s="12" t="s">
        <v>27</v>
      </c>
      <c r="AX252" s="12" t="s">
        <v>70</v>
      </c>
      <c r="AY252" s="140" t="s">
        <v>112</v>
      </c>
    </row>
    <row r="253" spans="2:65" s="13" customFormat="1" x14ac:dyDescent="0.2">
      <c r="B253" s="145"/>
      <c r="D253" s="139" t="s">
        <v>120</v>
      </c>
      <c r="E253" s="146" t="s">
        <v>1</v>
      </c>
      <c r="F253" s="147" t="s">
        <v>122</v>
      </c>
      <c r="H253" s="148">
        <v>19.2</v>
      </c>
      <c r="L253" s="145"/>
      <c r="M253" s="149"/>
      <c r="T253" s="150"/>
      <c r="AT253" s="146" t="s">
        <v>120</v>
      </c>
      <c r="AU253" s="146" t="s">
        <v>80</v>
      </c>
      <c r="AV253" s="13" t="s">
        <v>118</v>
      </c>
      <c r="AW253" s="13" t="s">
        <v>27</v>
      </c>
      <c r="AX253" s="13" t="s">
        <v>78</v>
      </c>
      <c r="AY253" s="146" t="s">
        <v>112</v>
      </c>
    </row>
    <row r="254" spans="2:65" s="1" customFormat="1" ht="37.9" customHeight="1" x14ac:dyDescent="0.2">
      <c r="B254" s="124"/>
      <c r="C254" s="125" t="s">
        <v>307</v>
      </c>
      <c r="D254" s="125" t="s">
        <v>114</v>
      </c>
      <c r="E254" s="126" t="s">
        <v>308</v>
      </c>
      <c r="F254" s="127" t="s">
        <v>309</v>
      </c>
      <c r="G254" s="128" t="s">
        <v>130</v>
      </c>
      <c r="H254" s="129">
        <v>65.25</v>
      </c>
      <c r="I254" s="130"/>
      <c r="J254" s="130">
        <f>ROUND(I254*H254,2)</f>
        <v>0</v>
      </c>
      <c r="K254" s="131"/>
      <c r="L254" s="28"/>
      <c r="M254" s="132" t="s">
        <v>1</v>
      </c>
      <c r="N254" s="133" t="s">
        <v>35</v>
      </c>
      <c r="O254" s="134">
        <v>0.41</v>
      </c>
      <c r="P254" s="134">
        <f>O254*H254</f>
        <v>26.752499999999998</v>
      </c>
      <c r="Q254" s="134">
        <v>0.20436000000000001</v>
      </c>
      <c r="R254" s="134">
        <f>Q254*H254</f>
        <v>13.334490000000001</v>
      </c>
      <c r="S254" s="134">
        <v>0</v>
      </c>
      <c r="T254" s="135">
        <f>S254*H254</f>
        <v>0</v>
      </c>
      <c r="AR254" s="136" t="s">
        <v>118</v>
      </c>
      <c r="AT254" s="136" t="s">
        <v>114</v>
      </c>
      <c r="AU254" s="136" t="s">
        <v>80</v>
      </c>
      <c r="AY254" s="16" t="s">
        <v>112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78</v>
      </c>
      <c r="BK254" s="137">
        <f>ROUND(I254*H254,2)</f>
        <v>0</v>
      </c>
      <c r="BL254" s="16" t="s">
        <v>118</v>
      </c>
      <c r="BM254" s="136" t="s">
        <v>310</v>
      </c>
    </row>
    <row r="255" spans="2:65" s="12" customFormat="1" x14ac:dyDescent="0.2">
      <c r="B255" s="138"/>
      <c r="D255" s="139" t="s">
        <v>120</v>
      </c>
      <c r="E255" s="140" t="s">
        <v>1</v>
      </c>
      <c r="F255" s="141" t="s">
        <v>311</v>
      </c>
      <c r="H255" s="142">
        <v>65.25</v>
      </c>
      <c r="L255" s="138"/>
      <c r="M255" s="143"/>
      <c r="T255" s="144"/>
      <c r="AT255" s="140" t="s">
        <v>120</v>
      </c>
      <c r="AU255" s="140" t="s">
        <v>80</v>
      </c>
      <c r="AV255" s="12" t="s">
        <v>80</v>
      </c>
      <c r="AW255" s="12" t="s">
        <v>27</v>
      </c>
      <c r="AX255" s="12" t="s">
        <v>70</v>
      </c>
      <c r="AY255" s="140" t="s">
        <v>112</v>
      </c>
    </row>
    <row r="256" spans="2:65" s="13" customFormat="1" x14ac:dyDescent="0.2">
      <c r="B256" s="145"/>
      <c r="D256" s="139" t="s">
        <v>120</v>
      </c>
      <c r="E256" s="146" t="s">
        <v>1</v>
      </c>
      <c r="F256" s="147" t="s">
        <v>122</v>
      </c>
      <c r="H256" s="148">
        <v>65.25</v>
      </c>
      <c r="L256" s="145"/>
      <c r="M256" s="149"/>
      <c r="T256" s="150"/>
      <c r="AT256" s="146" t="s">
        <v>120</v>
      </c>
      <c r="AU256" s="146" t="s">
        <v>80</v>
      </c>
      <c r="AV256" s="13" t="s">
        <v>118</v>
      </c>
      <c r="AW256" s="13" t="s">
        <v>27</v>
      </c>
      <c r="AX256" s="13" t="s">
        <v>78</v>
      </c>
      <c r="AY256" s="146" t="s">
        <v>112</v>
      </c>
    </row>
    <row r="257" spans="2:65" s="11" customFormat="1" ht="22.9" customHeight="1" x14ac:dyDescent="0.2">
      <c r="B257" s="113"/>
      <c r="D257" s="114" t="s">
        <v>69</v>
      </c>
      <c r="E257" s="122" t="s">
        <v>118</v>
      </c>
      <c r="F257" s="122" t="s">
        <v>312</v>
      </c>
      <c r="J257" s="123">
        <f>BK257</f>
        <v>0</v>
      </c>
      <c r="L257" s="113"/>
      <c r="M257" s="117"/>
      <c r="P257" s="118">
        <f>SUM(P258:P269)</f>
        <v>19.072579999999999</v>
      </c>
      <c r="R257" s="118">
        <f>SUM(R258:R269)</f>
        <v>0</v>
      </c>
      <c r="T257" s="119">
        <f>SUM(T258:T269)</f>
        <v>0</v>
      </c>
      <c r="AR257" s="114" t="s">
        <v>78</v>
      </c>
      <c r="AT257" s="120" t="s">
        <v>69</v>
      </c>
      <c r="AU257" s="120" t="s">
        <v>78</v>
      </c>
      <c r="AY257" s="114" t="s">
        <v>112</v>
      </c>
      <c r="BK257" s="121">
        <f>SUM(BK258:BK269)</f>
        <v>0</v>
      </c>
    </row>
    <row r="258" spans="2:65" s="1" customFormat="1" ht="16.5" customHeight="1" x14ac:dyDescent="0.2">
      <c r="B258" s="124"/>
      <c r="C258" s="125" t="s">
        <v>313</v>
      </c>
      <c r="D258" s="125" t="s">
        <v>114</v>
      </c>
      <c r="E258" s="126" t="s">
        <v>314</v>
      </c>
      <c r="F258" s="127" t="s">
        <v>315</v>
      </c>
      <c r="G258" s="128" t="s">
        <v>140</v>
      </c>
      <c r="H258" s="129">
        <v>13.355</v>
      </c>
      <c r="I258" s="130"/>
      <c r="J258" s="130">
        <f>ROUND(I258*H258,2)</f>
        <v>0</v>
      </c>
      <c r="K258" s="131"/>
      <c r="L258" s="28"/>
      <c r="M258" s="132" t="s">
        <v>1</v>
      </c>
      <c r="N258" s="133" t="s">
        <v>35</v>
      </c>
      <c r="O258" s="134">
        <v>1.3169999999999999</v>
      </c>
      <c r="P258" s="134">
        <f>O258*H258</f>
        <v>17.588535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118</v>
      </c>
      <c r="AT258" s="136" t="s">
        <v>114</v>
      </c>
      <c r="AU258" s="136" t="s">
        <v>80</v>
      </c>
      <c r="AY258" s="16" t="s">
        <v>112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78</v>
      </c>
      <c r="BK258" s="137">
        <f>ROUND(I258*H258,2)</f>
        <v>0</v>
      </c>
      <c r="BL258" s="16" t="s">
        <v>118</v>
      </c>
      <c r="BM258" s="136" t="s">
        <v>316</v>
      </c>
    </row>
    <row r="259" spans="2:65" s="14" customFormat="1" x14ac:dyDescent="0.2">
      <c r="B259" s="151"/>
      <c r="D259" s="139" t="s">
        <v>120</v>
      </c>
      <c r="E259" s="152" t="s">
        <v>1</v>
      </c>
      <c r="F259" s="153" t="s">
        <v>292</v>
      </c>
      <c r="H259" s="152" t="s">
        <v>1</v>
      </c>
      <c r="L259" s="151"/>
      <c r="M259" s="154"/>
      <c r="T259" s="155"/>
      <c r="AT259" s="152" t="s">
        <v>120</v>
      </c>
      <c r="AU259" s="152" t="s">
        <v>80</v>
      </c>
      <c r="AV259" s="14" t="s">
        <v>78</v>
      </c>
      <c r="AW259" s="14" t="s">
        <v>27</v>
      </c>
      <c r="AX259" s="14" t="s">
        <v>70</v>
      </c>
      <c r="AY259" s="152" t="s">
        <v>112</v>
      </c>
    </row>
    <row r="260" spans="2:65" s="12" customFormat="1" x14ac:dyDescent="0.2">
      <c r="B260" s="138"/>
      <c r="D260" s="139" t="s">
        <v>120</v>
      </c>
      <c r="E260" s="140" t="s">
        <v>1</v>
      </c>
      <c r="F260" s="141" t="s">
        <v>317</v>
      </c>
      <c r="H260" s="142">
        <v>2.5920000000000001</v>
      </c>
      <c r="L260" s="138"/>
      <c r="M260" s="143"/>
      <c r="T260" s="144"/>
      <c r="AT260" s="140" t="s">
        <v>120</v>
      </c>
      <c r="AU260" s="140" t="s">
        <v>80</v>
      </c>
      <c r="AV260" s="12" t="s">
        <v>80</v>
      </c>
      <c r="AW260" s="12" t="s">
        <v>27</v>
      </c>
      <c r="AX260" s="12" t="s">
        <v>70</v>
      </c>
      <c r="AY260" s="140" t="s">
        <v>112</v>
      </c>
    </row>
    <row r="261" spans="2:65" s="12" customFormat="1" x14ac:dyDescent="0.2">
      <c r="B261" s="138"/>
      <c r="D261" s="139" t="s">
        <v>120</v>
      </c>
      <c r="E261" s="140" t="s">
        <v>1</v>
      </c>
      <c r="F261" s="141" t="s">
        <v>318</v>
      </c>
      <c r="H261" s="142">
        <v>8.7530000000000001</v>
      </c>
      <c r="L261" s="138"/>
      <c r="M261" s="143"/>
      <c r="T261" s="144"/>
      <c r="AT261" s="140" t="s">
        <v>120</v>
      </c>
      <c r="AU261" s="140" t="s">
        <v>80</v>
      </c>
      <c r="AV261" s="12" t="s">
        <v>80</v>
      </c>
      <c r="AW261" s="12" t="s">
        <v>27</v>
      </c>
      <c r="AX261" s="12" t="s">
        <v>70</v>
      </c>
      <c r="AY261" s="140" t="s">
        <v>112</v>
      </c>
    </row>
    <row r="262" spans="2:65" s="12" customFormat="1" x14ac:dyDescent="0.2">
      <c r="B262" s="138"/>
      <c r="D262" s="139" t="s">
        <v>120</v>
      </c>
      <c r="E262" s="140" t="s">
        <v>1</v>
      </c>
      <c r="F262" s="141" t="s">
        <v>319</v>
      </c>
      <c r="H262" s="142">
        <v>0.88500000000000001</v>
      </c>
      <c r="L262" s="138"/>
      <c r="M262" s="143"/>
      <c r="T262" s="144"/>
      <c r="AT262" s="140" t="s">
        <v>120</v>
      </c>
      <c r="AU262" s="140" t="s">
        <v>80</v>
      </c>
      <c r="AV262" s="12" t="s">
        <v>80</v>
      </c>
      <c r="AW262" s="12" t="s">
        <v>27</v>
      </c>
      <c r="AX262" s="12" t="s">
        <v>70</v>
      </c>
      <c r="AY262" s="140" t="s">
        <v>112</v>
      </c>
    </row>
    <row r="263" spans="2:65" s="12" customFormat="1" x14ac:dyDescent="0.2">
      <c r="B263" s="138"/>
      <c r="D263" s="139" t="s">
        <v>120</v>
      </c>
      <c r="E263" s="140" t="s">
        <v>1</v>
      </c>
      <c r="F263" s="141" t="s">
        <v>320</v>
      </c>
      <c r="H263" s="142">
        <v>0.67500000000000004</v>
      </c>
      <c r="L263" s="138"/>
      <c r="M263" s="143"/>
      <c r="T263" s="144"/>
      <c r="AT263" s="140" t="s">
        <v>120</v>
      </c>
      <c r="AU263" s="140" t="s">
        <v>80</v>
      </c>
      <c r="AV263" s="12" t="s">
        <v>80</v>
      </c>
      <c r="AW263" s="12" t="s">
        <v>27</v>
      </c>
      <c r="AX263" s="12" t="s">
        <v>70</v>
      </c>
      <c r="AY263" s="140" t="s">
        <v>112</v>
      </c>
    </row>
    <row r="264" spans="2:65" s="12" customFormat="1" x14ac:dyDescent="0.2">
      <c r="B264" s="138"/>
      <c r="D264" s="139" t="s">
        <v>120</v>
      </c>
      <c r="E264" s="140" t="s">
        <v>1</v>
      </c>
      <c r="F264" s="141" t="s">
        <v>321</v>
      </c>
      <c r="H264" s="142">
        <v>0.45</v>
      </c>
      <c r="L264" s="138"/>
      <c r="M264" s="143"/>
      <c r="T264" s="144"/>
      <c r="AT264" s="140" t="s">
        <v>120</v>
      </c>
      <c r="AU264" s="140" t="s">
        <v>80</v>
      </c>
      <c r="AV264" s="12" t="s">
        <v>80</v>
      </c>
      <c r="AW264" s="12" t="s">
        <v>27</v>
      </c>
      <c r="AX264" s="12" t="s">
        <v>70</v>
      </c>
      <c r="AY264" s="140" t="s">
        <v>112</v>
      </c>
    </row>
    <row r="265" spans="2:65" s="13" customFormat="1" x14ac:dyDescent="0.2">
      <c r="B265" s="145"/>
      <c r="D265" s="139" t="s">
        <v>120</v>
      </c>
      <c r="E265" s="146" t="s">
        <v>1</v>
      </c>
      <c r="F265" s="147" t="s">
        <v>122</v>
      </c>
      <c r="H265" s="148">
        <v>13.355</v>
      </c>
      <c r="L265" s="145"/>
      <c r="M265" s="149"/>
      <c r="T265" s="150"/>
      <c r="AT265" s="146" t="s">
        <v>120</v>
      </c>
      <c r="AU265" s="146" t="s">
        <v>80</v>
      </c>
      <c r="AV265" s="13" t="s">
        <v>118</v>
      </c>
      <c r="AW265" s="13" t="s">
        <v>27</v>
      </c>
      <c r="AX265" s="13" t="s">
        <v>78</v>
      </c>
      <c r="AY265" s="146" t="s">
        <v>112</v>
      </c>
    </row>
    <row r="266" spans="2:65" s="1" customFormat="1" ht="24.2" customHeight="1" x14ac:dyDescent="0.2">
      <c r="B266" s="124"/>
      <c r="C266" s="125" t="s">
        <v>322</v>
      </c>
      <c r="D266" s="125" t="s">
        <v>114</v>
      </c>
      <c r="E266" s="126" t="s">
        <v>323</v>
      </c>
      <c r="F266" s="127" t="s">
        <v>324</v>
      </c>
      <c r="G266" s="128" t="s">
        <v>140</v>
      </c>
      <c r="H266" s="129">
        <v>1.0129999999999999</v>
      </c>
      <c r="I266" s="130"/>
      <c r="J266" s="130">
        <f>ROUND(I266*H266,2)</f>
        <v>0</v>
      </c>
      <c r="K266" s="131"/>
      <c r="L266" s="28"/>
      <c r="M266" s="132" t="s">
        <v>1</v>
      </c>
      <c r="N266" s="133" t="s">
        <v>35</v>
      </c>
      <c r="O266" s="134">
        <v>1.4650000000000001</v>
      </c>
      <c r="P266" s="134">
        <f>O266*H266</f>
        <v>1.4840449999999998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118</v>
      </c>
      <c r="AT266" s="136" t="s">
        <v>114</v>
      </c>
      <c r="AU266" s="136" t="s">
        <v>80</v>
      </c>
      <c r="AY266" s="16" t="s">
        <v>112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78</v>
      </c>
      <c r="BK266" s="137">
        <f>ROUND(I266*H266,2)</f>
        <v>0</v>
      </c>
      <c r="BL266" s="16" t="s">
        <v>118</v>
      </c>
      <c r="BM266" s="136" t="s">
        <v>325</v>
      </c>
    </row>
    <row r="267" spans="2:65" s="14" customFormat="1" x14ac:dyDescent="0.2">
      <c r="B267" s="151"/>
      <c r="D267" s="139" t="s">
        <v>120</v>
      </c>
      <c r="E267" s="152" t="s">
        <v>1</v>
      </c>
      <c r="F267" s="153" t="s">
        <v>292</v>
      </c>
      <c r="H267" s="152" t="s">
        <v>1</v>
      </c>
      <c r="L267" s="151"/>
      <c r="M267" s="154"/>
      <c r="T267" s="155"/>
      <c r="AT267" s="152" t="s">
        <v>120</v>
      </c>
      <c r="AU267" s="152" t="s">
        <v>80</v>
      </c>
      <c r="AV267" s="14" t="s">
        <v>78</v>
      </c>
      <c r="AW267" s="14" t="s">
        <v>27</v>
      </c>
      <c r="AX267" s="14" t="s">
        <v>70</v>
      </c>
      <c r="AY267" s="152" t="s">
        <v>112</v>
      </c>
    </row>
    <row r="268" spans="2:65" s="12" customFormat="1" x14ac:dyDescent="0.2">
      <c r="B268" s="138"/>
      <c r="D268" s="139" t="s">
        <v>120</v>
      </c>
      <c r="E268" s="140" t="s">
        <v>1</v>
      </c>
      <c r="F268" s="141" t="s">
        <v>326</v>
      </c>
      <c r="H268" s="142">
        <v>1.0129999999999999</v>
      </c>
      <c r="L268" s="138"/>
      <c r="M268" s="143"/>
      <c r="T268" s="144"/>
      <c r="AT268" s="140" t="s">
        <v>120</v>
      </c>
      <c r="AU268" s="140" t="s">
        <v>80</v>
      </c>
      <c r="AV268" s="12" t="s">
        <v>80</v>
      </c>
      <c r="AW268" s="12" t="s">
        <v>27</v>
      </c>
      <c r="AX268" s="12" t="s">
        <v>70</v>
      </c>
      <c r="AY268" s="140" t="s">
        <v>112</v>
      </c>
    </row>
    <row r="269" spans="2:65" s="13" customFormat="1" x14ac:dyDescent="0.2">
      <c r="B269" s="145"/>
      <c r="D269" s="139" t="s">
        <v>120</v>
      </c>
      <c r="E269" s="146" t="s">
        <v>1</v>
      </c>
      <c r="F269" s="147" t="s">
        <v>122</v>
      </c>
      <c r="H269" s="148">
        <v>1.0129999999999999</v>
      </c>
      <c r="L269" s="145"/>
      <c r="M269" s="149"/>
      <c r="T269" s="150"/>
      <c r="AT269" s="146" t="s">
        <v>120</v>
      </c>
      <c r="AU269" s="146" t="s">
        <v>80</v>
      </c>
      <c r="AV269" s="13" t="s">
        <v>118</v>
      </c>
      <c r="AW269" s="13" t="s">
        <v>27</v>
      </c>
      <c r="AX269" s="13" t="s">
        <v>78</v>
      </c>
      <c r="AY269" s="146" t="s">
        <v>112</v>
      </c>
    </row>
    <row r="270" spans="2:65" s="11" customFormat="1" ht="22.9" customHeight="1" x14ac:dyDescent="0.2">
      <c r="B270" s="113"/>
      <c r="D270" s="114" t="s">
        <v>69</v>
      </c>
      <c r="E270" s="122" t="s">
        <v>159</v>
      </c>
      <c r="F270" s="122" t="s">
        <v>327</v>
      </c>
      <c r="J270" s="123">
        <f>BK270</f>
        <v>0</v>
      </c>
      <c r="L270" s="113"/>
      <c r="M270" s="117"/>
      <c r="P270" s="118">
        <f>SUM(P271:P326)</f>
        <v>105.5865</v>
      </c>
      <c r="R270" s="118">
        <f>SUM(R271:R326)</f>
        <v>15.690310590000003</v>
      </c>
      <c r="T270" s="119">
        <f>SUM(T271:T326)</f>
        <v>0</v>
      </c>
      <c r="AR270" s="114" t="s">
        <v>78</v>
      </c>
      <c r="AT270" s="120" t="s">
        <v>69</v>
      </c>
      <c r="AU270" s="120" t="s">
        <v>78</v>
      </c>
      <c r="AY270" s="114" t="s">
        <v>112</v>
      </c>
      <c r="BK270" s="121">
        <f>SUM(BK271:BK326)</f>
        <v>0</v>
      </c>
    </row>
    <row r="271" spans="2:65" s="1" customFormat="1" ht="24.2" customHeight="1" x14ac:dyDescent="0.2">
      <c r="B271" s="124"/>
      <c r="C271" s="125" t="s">
        <v>328</v>
      </c>
      <c r="D271" s="125" t="s">
        <v>114</v>
      </c>
      <c r="E271" s="126" t="s">
        <v>329</v>
      </c>
      <c r="F271" s="127" t="s">
        <v>330</v>
      </c>
      <c r="G271" s="128" t="s">
        <v>130</v>
      </c>
      <c r="H271" s="129">
        <v>19.2</v>
      </c>
      <c r="I271" s="130"/>
      <c r="J271" s="130">
        <f>ROUND(I271*H271,2)</f>
        <v>0</v>
      </c>
      <c r="K271" s="131"/>
      <c r="L271" s="28"/>
      <c r="M271" s="132" t="s">
        <v>1</v>
      </c>
      <c r="N271" s="133" t="s">
        <v>35</v>
      </c>
      <c r="O271" s="134">
        <v>0.312</v>
      </c>
      <c r="P271" s="134">
        <f>O271*H271</f>
        <v>5.9904000000000002</v>
      </c>
      <c r="Q271" s="134">
        <v>1.0000000000000001E-5</v>
      </c>
      <c r="R271" s="134">
        <f>Q271*H271</f>
        <v>1.92E-4</v>
      </c>
      <c r="S271" s="134">
        <v>0</v>
      </c>
      <c r="T271" s="135">
        <f>S271*H271</f>
        <v>0</v>
      </c>
      <c r="AR271" s="136" t="s">
        <v>118</v>
      </c>
      <c r="AT271" s="136" t="s">
        <v>114</v>
      </c>
      <c r="AU271" s="136" t="s">
        <v>80</v>
      </c>
      <c r="AY271" s="16" t="s">
        <v>112</v>
      </c>
      <c r="BE271" s="137">
        <f>IF(N271="základní",J271,0)</f>
        <v>0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16" t="s">
        <v>78</v>
      </c>
      <c r="BK271" s="137">
        <f>ROUND(I271*H271,2)</f>
        <v>0</v>
      </c>
      <c r="BL271" s="16" t="s">
        <v>118</v>
      </c>
      <c r="BM271" s="136" t="s">
        <v>331</v>
      </c>
    </row>
    <row r="272" spans="2:65" s="12" customFormat="1" x14ac:dyDescent="0.2">
      <c r="B272" s="138"/>
      <c r="D272" s="139" t="s">
        <v>120</v>
      </c>
      <c r="E272" s="140" t="s">
        <v>1</v>
      </c>
      <c r="F272" s="141" t="s">
        <v>332</v>
      </c>
      <c r="H272" s="142">
        <v>19.2</v>
      </c>
      <c r="L272" s="138"/>
      <c r="M272" s="143"/>
      <c r="T272" s="144"/>
      <c r="AT272" s="140" t="s">
        <v>120</v>
      </c>
      <c r="AU272" s="140" t="s">
        <v>80</v>
      </c>
      <c r="AV272" s="12" t="s">
        <v>80</v>
      </c>
      <c r="AW272" s="12" t="s">
        <v>27</v>
      </c>
      <c r="AX272" s="12" t="s">
        <v>70</v>
      </c>
      <c r="AY272" s="140" t="s">
        <v>112</v>
      </c>
    </row>
    <row r="273" spans="2:65" s="13" customFormat="1" x14ac:dyDescent="0.2">
      <c r="B273" s="145"/>
      <c r="D273" s="139" t="s">
        <v>120</v>
      </c>
      <c r="E273" s="146" t="s">
        <v>1</v>
      </c>
      <c r="F273" s="147" t="s">
        <v>122</v>
      </c>
      <c r="H273" s="148">
        <v>19.2</v>
      </c>
      <c r="L273" s="145"/>
      <c r="M273" s="149"/>
      <c r="T273" s="150"/>
      <c r="AT273" s="146" t="s">
        <v>120</v>
      </c>
      <c r="AU273" s="146" t="s">
        <v>80</v>
      </c>
      <c r="AV273" s="13" t="s">
        <v>118</v>
      </c>
      <c r="AW273" s="13" t="s">
        <v>27</v>
      </c>
      <c r="AX273" s="13" t="s">
        <v>78</v>
      </c>
      <c r="AY273" s="146" t="s">
        <v>112</v>
      </c>
    </row>
    <row r="274" spans="2:65" s="1" customFormat="1" ht="24.2" customHeight="1" x14ac:dyDescent="0.2">
      <c r="B274" s="124"/>
      <c r="C274" s="156" t="s">
        <v>333</v>
      </c>
      <c r="D274" s="156" t="s">
        <v>282</v>
      </c>
      <c r="E274" s="157" t="s">
        <v>334</v>
      </c>
      <c r="F274" s="158" t="s">
        <v>335</v>
      </c>
      <c r="G274" s="159" t="s">
        <v>130</v>
      </c>
      <c r="H274" s="160">
        <v>19.488</v>
      </c>
      <c r="I274" s="161"/>
      <c r="J274" s="161">
        <f>ROUND(I274*H274,2)</f>
        <v>0</v>
      </c>
      <c r="K274" s="162"/>
      <c r="L274" s="163"/>
      <c r="M274" s="164" t="s">
        <v>1</v>
      </c>
      <c r="N274" s="165" t="s">
        <v>35</v>
      </c>
      <c r="O274" s="134">
        <v>0</v>
      </c>
      <c r="P274" s="134">
        <f>O274*H274</f>
        <v>0</v>
      </c>
      <c r="Q274" s="134">
        <v>5.1399999999999996E-3</v>
      </c>
      <c r="R274" s="134">
        <f>Q274*H274</f>
        <v>0.10016831999999999</v>
      </c>
      <c r="S274" s="134">
        <v>0</v>
      </c>
      <c r="T274" s="135">
        <f>S274*H274</f>
        <v>0</v>
      </c>
      <c r="AR274" s="136" t="s">
        <v>159</v>
      </c>
      <c r="AT274" s="136" t="s">
        <v>282</v>
      </c>
      <c r="AU274" s="136" t="s">
        <v>80</v>
      </c>
      <c r="AY274" s="16" t="s">
        <v>112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6" t="s">
        <v>78</v>
      </c>
      <c r="BK274" s="137">
        <f>ROUND(I274*H274,2)</f>
        <v>0</v>
      </c>
      <c r="BL274" s="16" t="s">
        <v>118</v>
      </c>
      <c r="BM274" s="136" t="s">
        <v>336</v>
      </c>
    </row>
    <row r="275" spans="2:65" s="12" customFormat="1" x14ac:dyDescent="0.2">
      <c r="B275" s="138"/>
      <c r="D275" s="139" t="s">
        <v>120</v>
      </c>
      <c r="F275" s="141" t="s">
        <v>337</v>
      </c>
      <c r="H275" s="142">
        <v>19.488</v>
      </c>
      <c r="L275" s="138"/>
      <c r="M275" s="143"/>
      <c r="T275" s="144"/>
      <c r="AT275" s="140" t="s">
        <v>120</v>
      </c>
      <c r="AU275" s="140" t="s">
        <v>80</v>
      </c>
      <c r="AV275" s="12" t="s">
        <v>80</v>
      </c>
      <c r="AW275" s="12" t="s">
        <v>3</v>
      </c>
      <c r="AX275" s="12" t="s">
        <v>78</v>
      </c>
      <c r="AY275" s="140" t="s">
        <v>112</v>
      </c>
    </row>
    <row r="276" spans="2:65" s="1" customFormat="1" ht="24.2" customHeight="1" x14ac:dyDescent="0.2">
      <c r="B276" s="124"/>
      <c r="C276" s="125" t="s">
        <v>338</v>
      </c>
      <c r="D276" s="125" t="s">
        <v>114</v>
      </c>
      <c r="E276" s="126" t="s">
        <v>339</v>
      </c>
      <c r="F276" s="127" t="s">
        <v>340</v>
      </c>
      <c r="G276" s="128" t="s">
        <v>130</v>
      </c>
      <c r="H276" s="129">
        <v>58.35</v>
      </c>
      <c r="I276" s="130"/>
      <c r="J276" s="130">
        <f>ROUND(I276*H276,2)</f>
        <v>0</v>
      </c>
      <c r="K276" s="131"/>
      <c r="L276" s="28"/>
      <c r="M276" s="132" t="s">
        <v>1</v>
      </c>
      <c r="N276" s="133" t="s">
        <v>35</v>
      </c>
      <c r="O276" s="134">
        <v>0.36</v>
      </c>
      <c r="P276" s="134">
        <f>O276*H276</f>
        <v>21.006</v>
      </c>
      <c r="Q276" s="134">
        <v>2.0000000000000002E-5</v>
      </c>
      <c r="R276" s="134">
        <f>Q276*H276</f>
        <v>1.1670000000000001E-3</v>
      </c>
      <c r="S276" s="134">
        <v>0</v>
      </c>
      <c r="T276" s="135">
        <f>S276*H276</f>
        <v>0</v>
      </c>
      <c r="AR276" s="136" t="s">
        <v>118</v>
      </c>
      <c r="AT276" s="136" t="s">
        <v>114</v>
      </c>
      <c r="AU276" s="136" t="s">
        <v>80</v>
      </c>
      <c r="AY276" s="16" t="s">
        <v>112</v>
      </c>
      <c r="BE276" s="137">
        <f>IF(N276="základní",J276,0)</f>
        <v>0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6" t="s">
        <v>78</v>
      </c>
      <c r="BK276" s="137">
        <f>ROUND(I276*H276,2)</f>
        <v>0</v>
      </c>
      <c r="BL276" s="16" t="s">
        <v>118</v>
      </c>
      <c r="BM276" s="136" t="s">
        <v>341</v>
      </c>
    </row>
    <row r="277" spans="2:65" s="12" customFormat="1" x14ac:dyDescent="0.2">
      <c r="B277" s="138"/>
      <c r="D277" s="139" t="s">
        <v>120</v>
      </c>
      <c r="E277" s="140" t="s">
        <v>1</v>
      </c>
      <c r="F277" s="141" t="s">
        <v>342</v>
      </c>
      <c r="H277" s="142">
        <v>58.35</v>
      </c>
      <c r="L277" s="138"/>
      <c r="M277" s="143"/>
      <c r="T277" s="144"/>
      <c r="AT277" s="140" t="s">
        <v>120</v>
      </c>
      <c r="AU277" s="140" t="s">
        <v>80</v>
      </c>
      <c r="AV277" s="12" t="s">
        <v>80</v>
      </c>
      <c r="AW277" s="12" t="s">
        <v>27</v>
      </c>
      <c r="AX277" s="12" t="s">
        <v>70</v>
      </c>
      <c r="AY277" s="140" t="s">
        <v>112</v>
      </c>
    </row>
    <row r="278" spans="2:65" s="13" customFormat="1" x14ac:dyDescent="0.2">
      <c r="B278" s="145"/>
      <c r="D278" s="139" t="s">
        <v>120</v>
      </c>
      <c r="E278" s="146" t="s">
        <v>1</v>
      </c>
      <c r="F278" s="147" t="s">
        <v>122</v>
      </c>
      <c r="H278" s="148">
        <v>58.35</v>
      </c>
      <c r="L278" s="145"/>
      <c r="M278" s="149"/>
      <c r="T278" s="150"/>
      <c r="AT278" s="146" t="s">
        <v>120</v>
      </c>
      <c r="AU278" s="146" t="s">
        <v>80</v>
      </c>
      <c r="AV278" s="13" t="s">
        <v>118</v>
      </c>
      <c r="AW278" s="13" t="s">
        <v>27</v>
      </c>
      <c r="AX278" s="13" t="s">
        <v>78</v>
      </c>
      <c r="AY278" s="146" t="s">
        <v>112</v>
      </c>
    </row>
    <row r="279" spans="2:65" s="1" customFormat="1" ht="24.2" customHeight="1" x14ac:dyDescent="0.2">
      <c r="B279" s="124"/>
      <c r="C279" s="156" t="s">
        <v>343</v>
      </c>
      <c r="D279" s="156" t="s">
        <v>282</v>
      </c>
      <c r="E279" s="157" t="s">
        <v>344</v>
      </c>
      <c r="F279" s="158" t="s">
        <v>345</v>
      </c>
      <c r="G279" s="159" t="s">
        <v>130</v>
      </c>
      <c r="H279" s="160">
        <v>59.225000000000001</v>
      </c>
      <c r="I279" s="161"/>
      <c r="J279" s="161">
        <f>ROUND(I279*H279,2)</f>
        <v>0</v>
      </c>
      <c r="K279" s="162"/>
      <c r="L279" s="163"/>
      <c r="M279" s="164" t="s">
        <v>1</v>
      </c>
      <c r="N279" s="165" t="s">
        <v>35</v>
      </c>
      <c r="O279" s="134">
        <v>0</v>
      </c>
      <c r="P279" s="134">
        <f>O279*H279</f>
        <v>0</v>
      </c>
      <c r="Q279" s="134">
        <v>1.274E-2</v>
      </c>
      <c r="R279" s="134">
        <f>Q279*H279</f>
        <v>0.75452649999999999</v>
      </c>
      <c r="S279" s="134">
        <v>0</v>
      </c>
      <c r="T279" s="135">
        <f>S279*H279</f>
        <v>0</v>
      </c>
      <c r="AR279" s="136" t="s">
        <v>159</v>
      </c>
      <c r="AT279" s="136" t="s">
        <v>282</v>
      </c>
      <c r="AU279" s="136" t="s">
        <v>80</v>
      </c>
      <c r="AY279" s="16" t="s">
        <v>112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78</v>
      </c>
      <c r="BK279" s="137">
        <f>ROUND(I279*H279,2)</f>
        <v>0</v>
      </c>
      <c r="BL279" s="16" t="s">
        <v>118</v>
      </c>
      <c r="BM279" s="136" t="s">
        <v>346</v>
      </c>
    </row>
    <row r="280" spans="2:65" s="12" customFormat="1" x14ac:dyDescent="0.2">
      <c r="B280" s="138"/>
      <c r="D280" s="139" t="s">
        <v>120</v>
      </c>
      <c r="F280" s="141" t="s">
        <v>347</v>
      </c>
      <c r="H280" s="142">
        <v>59.225000000000001</v>
      </c>
      <c r="L280" s="138"/>
      <c r="M280" s="143"/>
      <c r="T280" s="144"/>
      <c r="AT280" s="140" t="s">
        <v>120</v>
      </c>
      <c r="AU280" s="140" t="s">
        <v>80</v>
      </c>
      <c r="AV280" s="12" t="s">
        <v>80</v>
      </c>
      <c r="AW280" s="12" t="s">
        <v>3</v>
      </c>
      <c r="AX280" s="12" t="s">
        <v>78</v>
      </c>
      <c r="AY280" s="140" t="s">
        <v>112</v>
      </c>
    </row>
    <row r="281" spans="2:65" s="1" customFormat="1" ht="24.2" customHeight="1" x14ac:dyDescent="0.2">
      <c r="B281" s="124"/>
      <c r="C281" s="125" t="s">
        <v>348</v>
      </c>
      <c r="D281" s="125" t="s">
        <v>114</v>
      </c>
      <c r="E281" s="126" t="s">
        <v>349</v>
      </c>
      <c r="F281" s="127" t="s">
        <v>350</v>
      </c>
      <c r="G281" s="128" t="s">
        <v>130</v>
      </c>
      <c r="H281" s="129">
        <v>15.9</v>
      </c>
      <c r="I281" s="130"/>
      <c r="J281" s="130">
        <f>ROUND(I281*H281,2)</f>
        <v>0</v>
      </c>
      <c r="K281" s="131"/>
      <c r="L281" s="28"/>
      <c r="M281" s="132" t="s">
        <v>1</v>
      </c>
      <c r="N281" s="133" t="s">
        <v>35</v>
      </c>
      <c r="O281" s="134">
        <v>0.39900000000000002</v>
      </c>
      <c r="P281" s="134">
        <f>O281*H281</f>
        <v>6.3441000000000001</v>
      </c>
      <c r="Q281" s="134">
        <v>3.0000000000000001E-5</v>
      </c>
      <c r="R281" s="134">
        <f>Q281*H281</f>
        <v>4.7700000000000005E-4</v>
      </c>
      <c r="S281" s="134">
        <v>0</v>
      </c>
      <c r="T281" s="135">
        <f>S281*H281</f>
        <v>0</v>
      </c>
      <c r="AR281" s="136" t="s">
        <v>118</v>
      </c>
      <c r="AT281" s="136" t="s">
        <v>114</v>
      </c>
      <c r="AU281" s="136" t="s">
        <v>80</v>
      </c>
      <c r="AY281" s="16" t="s">
        <v>112</v>
      </c>
      <c r="BE281" s="137">
        <f>IF(N281="základní",J281,0)</f>
        <v>0</v>
      </c>
      <c r="BF281" s="137">
        <f>IF(N281="snížená",J281,0)</f>
        <v>0</v>
      </c>
      <c r="BG281" s="137">
        <f>IF(N281="zákl. přenesená",J281,0)</f>
        <v>0</v>
      </c>
      <c r="BH281" s="137">
        <f>IF(N281="sníž. přenesená",J281,0)</f>
        <v>0</v>
      </c>
      <c r="BI281" s="137">
        <f>IF(N281="nulová",J281,0)</f>
        <v>0</v>
      </c>
      <c r="BJ281" s="16" t="s">
        <v>78</v>
      </c>
      <c r="BK281" s="137">
        <f>ROUND(I281*H281,2)</f>
        <v>0</v>
      </c>
      <c r="BL281" s="16" t="s">
        <v>118</v>
      </c>
      <c r="BM281" s="136" t="s">
        <v>351</v>
      </c>
    </row>
    <row r="282" spans="2:65" s="12" customFormat="1" x14ac:dyDescent="0.2">
      <c r="B282" s="138"/>
      <c r="D282" s="139" t="s">
        <v>120</v>
      </c>
      <c r="E282" s="140" t="s">
        <v>1</v>
      </c>
      <c r="F282" s="141" t="s">
        <v>352</v>
      </c>
      <c r="H282" s="142">
        <v>15.9</v>
      </c>
      <c r="L282" s="138"/>
      <c r="M282" s="143"/>
      <c r="T282" s="144"/>
      <c r="AT282" s="140" t="s">
        <v>120</v>
      </c>
      <c r="AU282" s="140" t="s">
        <v>80</v>
      </c>
      <c r="AV282" s="12" t="s">
        <v>80</v>
      </c>
      <c r="AW282" s="12" t="s">
        <v>27</v>
      </c>
      <c r="AX282" s="12" t="s">
        <v>70</v>
      </c>
      <c r="AY282" s="140" t="s">
        <v>112</v>
      </c>
    </row>
    <row r="283" spans="2:65" s="13" customFormat="1" x14ac:dyDescent="0.2">
      <c r="B283" s="145"/>
      <c r="D283" s="139" t="s">
        <v>120</v>
      </c>
      <c r="E283" s="146" t="s">
        <v>1</v>
      </c>
      <c r="F283" s="147" t="s">
        <v>122</v>
      </c>
      <c r="H283" s="148">
        <v>15.9</v>
      </c>
      <c r="L283" s="145"/>
      <c r="M283" s="149"/>
      <c r="T283" s="150"/>
      <c r="AT283" s="146" t="s">
        <v>120</v>
      </c>
      <c r="AU283" s="146" t="s">
        <v>80</v>
      </c>
      <c r="AV283" s="13" t="s">
        <v>118</v>
      </c>
      <c r="AW283" s="13" t="s">
        <v>27</v>
      </c>
      <c r="AX283" s="13" t="s">
        <v>78</v>
      </c>
      <c r="AY283" s="146" t="s">
        <v>112</v>
      </c>
    </row>
    <row r="284" spans="2:65" s="1" customFormat="1" ht="24.2" customHeight="1" x14ac:dyDescent="0.2">
      <c r="B284" s="124"/>
      <c r="C284" s="156" t="s">
        <v>353</v>
      </c>
      <c r="D284" s="156" t="s">
        <v>282</v>
      </c>
      <c r="E284" s="157" t="s">
        <v>354</v>
      </c>
      <c r="F284" s="158" t="s">
        <v>355</v>
      </c>
      <c r="G284" s="159" t="s">
        <v>130</v>
      </c>
      <c r="H284" s="160">
        <v>16.138999999999999</v>
      </c>
      <c r="I284" s="161"/>
      <c r="J284" s="161">
        <f>ROUND(I284*H284,2)</f>
        <v>0</v>
      </c>
      <c r="K284" s="162"/>
      <c r="L284" s="163"/>
      <c r="M284" s="164" t="s">
        <v>1</v>
      </c>
      <c r="N284" s="165" t="s">
        <v>35</v>
      </c>
      <c r="O284" s="134">
        <v>0</v>
      </c>
      <c r="P284" s="134">
        <f>O284*H284</f>
        <v>0</v>
      </c>
      <c r="Q284" s="134">
        <v>2.043E-2</v>
      </c>
      <c r="R284" s="134">
        <f>Q284*H284</f>
        <v>0.32971976999999997</v>
      </c>
      <c r="S284" s="134">
        <v>0</v>
      </c>
      <c r="T284" s="135">
        <f>S284*H284</f>
        <v>0</v>
      </c>
      <c r="AR284" s="136" t="s">
        <v>159</v>
      </c>
      <c r="AT284" s="136" t="s">
        <v>282</v>
      </c>
      <c r="AU284" s="136" t="s">
        <v>80</v>
      </c>
      <c r="AY284" s="16" t="s">
        <v>112</v>
      </c>
      <c r="BE284" s="137">
        <f>IF(N284="základní",J284,0)</f>
        <v>0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6" t="s">
        <v>78</v>
      </c>
      <c r="BK284" s="137">
        <f>ROUND(I284*H284,2)</f>
        <v>0</v>
      </c>
      <c r="BL284" s="16" t="s">
        <v>118</v>
      </c>
      <c r="BM284" s="136" t="s">
        <v>356</v>
      </c>
    </row>
    <row r="285" spans="2:65" s="12" customFormat="1" x14ac:dyDescent="0.2">
      <c r="B285" s="138"/>
      <c r="D285" s="139" t="s">
        <v>120</v>
      </c>
      <c r="F285" s="141" t="s">
        <v>357</v>
      </c>
      <c r="H285" s="142">
        <v>16.138999999999999</v>
      </c>
      <c r="L285" s="138"/>
      <c r="M285" s="143"/>
      <c r="T285" s="144"/>
      <c r="AT285" s="140" t="s">
        <v>120</v>
      </c>
      <c r="AU285" s="140" t="s">
        <v>80</v>
      </c>
      <c r="AV285" s="12" t="s">
        <v>80</v>
      </c>
      <c r="AW285" s="12" t="s">
        <v>3</v>
      </c>
      <c r="AX285" s="12" t="s">
        <v>78</v>
      </c>
      <c r="AY285" s="140" t="s">
        <v>112</v>
      </c>
    </row>
    <row r="286" spans="2:65" s="1" customFormat="1" ht="24.2" customHeight="1" x14ac:dyDescent="0.2">
      <c r="B286" s="124"/>
      <c r="C286" s="125" t="s">
        <v>358</v>
      </c>
      <c r="D286" s="125" t="s">
        <v>114</v>
      </c>
      <c r="E286" s="126" t="s">
        <v>359</v>
      </c>
      <c r="F286" s="127" t="s">
        <v>360</v>
      </c>
      <c r="G286" s="128" t="s">
        <v>361</v>
      </c>
      <c r="H286" s="129">
        <v>6</v>
      </c>
      <c r="I286" s="130"/>
      <c r="J286" s="130">
        <f>ROUND(I286*H286,2)</f>
        <v>0</v>
      </c>
      <c r="K286" s="131"/>
      <c r="L286" s="28"/>
      <c r="M286" s="132" t="s">
        <v>1</v>
      </c>
      <c r="N286" s="133" t="s">
        <v>35</v>
      </c>
      <c r="O286" s="134">
        <v>0.745</v>
      </c>
      <c r="P286" s="134">
        <f>O286*H286</f>
        <v>4.47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118</v>
      </c>
      <c r="AT286" s="136" t="s">
        <v>114</v>
      </c>
      <c r="AU286" s="136" t="s">
        <v>80</v>
      </c>
      <c r="AY286" s="16" t="s">
        <v>112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78</v>
      </c>
      <c r="BK286" s="137">
        <f>ROUND(I286*H286,2)</f>
        <v>0</v>
      </c>
      <c r="BL286" s="16" t="s">
        <v>118</v>
      </c>
      <c r="BM286" s="136" t="s">
        <v>362</v>
      </c>
    </row>
    <row r="287" spans="2:65" s="12" customFormat="1" x14ac:dyDescent="0.2">
      <c r="B287" s="138"/>
      <c r="D287" s="139" t="s">
        <v>120</v>
      </c>
      <c r="E287" s="140" t="s">
        <v>1</v>
      </c>
      <c r="F287" s="141" t="s">
        <v>363</v>
      </c>
      <c r="H287" s="142">
        <v>6</v>
      </c>
      <c r="L287" s="138"/>
      <c r="M287" s="143"/>
      <c r="T287" s="144"/>
      <c r="AT287" s="140" t="s">
        <v>120</v>
      </c>
      <c r="AU287" s="140" t="s">
        <v>80</v>
      </c>
      <c r="AV287" s="12" t="s">
        <v>80</v>
      </c>
      <c r="AW287" s="12" t="s">
        <v>27</v>
      </c>
      <c r="AX287" s="12" t="s">
        <v>70</v>
      </c>
      <c r="AY287" s="140" t="s">
        <v>112</v>
      </c>
    </row>
    <row r="288" spans="2:65" s="13" customFormat="1" x14ac:dyDescent="0.2">
      <c r="B288" s="145"/>
      <c r="D288" s="139" t="s">
        <v>120</v>
      </c>
      <c r="E288" s="146" t="s">
        <v>1</v>
      </c>
      <c r="F288" s="147" t="s">
        <v>122</v>
      </c>
      <c r="H288" s="148">
        <v>6</v>
      </c>
      <c r="L288" s="145"/>
      <c r="M288" s="149"/>
      <c r="T288" s="150"/>
      <c r="AT288" s="146" t="s">
        <v>120</v>
      </c>
      <c r="AU288" s="146" t="s">
        <v>80</v>
      </c>
      <c r="AV288" s="13" t="s">
        <v>118</v>
      </c>
      <c r="AW288" s="13" t="s">
        <v>27</v>
      </c>
      <c r="AX288" s="13" t="s">
        <v>78</v>
      </c>
      <c r="AY288" s="146" t="s">
        <v>112</v>
      </c>
    </row>
    <row r="289" spans="2:65" s="1" customFormat="1" ht="16.5" customHeight="1" x14ac:dyDescent="0.2">
      <c r="B289" s="124"/>
      <c r="C289" s="156" t="s">
        <v>364</v>
      </c>
      <c r="D289" s="156" t="s">
        <v>282</v>
      </c>
      <c r="E289" s="157" t="s">
        <v>365</v>
      </c>
      <c r="F289" s="158" t="s">
        <v>366</v>
      </c>
      <c r="G289" s="159" t="s">
        <v>361</v>
      </c>
      <c r="H289" s="160">
        <v>6</v>
      </c>
      <c r="I289" s="161"/>
      <c r="J289" s="161">
        <f>ROUND(I289*H289,2)</f>
        <v>0</v>
      </c>
      <c r="K289" s="162"/>
      <c r="L289" s="163"/>
      <c r="M289" s="164" t="s">
        <v>1</v>
      </c>
      <c r="N289" s="165" t="s">
        <v>35</v>
      </c>
      <c r="O289" s="134">
        <v>0</v>
      </c>
      <c r="P289" s="134">
        <f>O289*H289</f>
        <v>0</v>
      </c>
      <c r="Q289" s="134">
        <v>1.1999999999999999E-3</v>
      </c>
      <c r="R289" s="134">
        <f>Q289*H289</f>
        <v>7.1999999999999998E-3</v>
      </c>
      <c r="S289" s="134">
        <v>0</v>
      </c>
      <c r="T289" s="135">
        <f>S289*H289</f>
        <v>0</v>
      </c>
      <c r="AR289" s="136" t="s">
        <v>159</v>
      </c>
      <c r="AT289" s="136" t="s">
        <v>282</v>
      </c>
      <c r="AU289" s="136" t="s">
        <v>80</v>
      </c>
      <c r="AY289" s="16" t="s">
        <v>112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78</v>
      </c>
      <c r="BK289" s="137">
        <f>ROUND(I289*H289,2)</f>
        <v>0</v>
      </c>
      <c r="BL289" s="16" t="s">
        <v>118</v>
      </c>
      <c r="BM289" s="136" t="s">
        <v>367</v>
      </c>
    </row>
    <row r="290" spans="2:65" s="1" customFormat="1" ht="24.2" customHeight="1" x14ac:dyDescent="0.2">
      <c r="B290" s="124"/>
      <c r="C290" s="125" t="s">
        <v>368</v>
      </c>
      <c r="D290" s="125" t="s">
        <v>114</v>
      </c>
      <c r="E290" s="126" t="s">
        <v>369</v>
      </c>
      <c r="F290" s="127" t="s">
        <v>370</v>
      </c>
      <c r="G290" s="128" t="s">
        <v>361</v>
      </c>
      <c r="H290" s="129">
        <v>6</v>
      </c>
      <c r="I290" s="130"/>
      <c r="J290" s="130">
        <f>ROUND(I290*H290,2)</f>
        <v>0</v>
      </c>
      <c r="K290" s="131"/>
      <c r="L290" s="28"/>
      <c r="M290" s="132" t="s">
        <v>1</v>
      </c>
      <c r="N290" s="133" t="s">
        <v>35</v>
      </c>
      <c r="O290" s="134">
        <v>1.8640000000000001</v>
      </c>
      <c r="P290" s="134">
        <f>O290*H290</f>
        <v>11.184000000000001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118</v>
      </c>
      <c r="AT290" s="136" t="s">
        <v>114</v>
      </c>
      <c r="AU290" s="136" t="s">
        <v>80</v>
      </c>
      <c r="AY290" s="16" t="s">
        <v>112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6" t="s">
        <v>78</v>
      </c>
      <c r="BK290" s="137">
        <f>ROUND(I290*H290,2)</f>
        <v>0</v>
      </c>
      <c r="BL290" s="16" t="s">
        <v>118</v>
      </c>
      <c r="BM290" s="136" t="s">
        <v>371</v>
      </c>
    </row>
    <row r="291" spans="2:65" s="12" customFormat="1" x14ac:dyDescent="0.2">
      <c r="B291" s="138"/>
      <c r="D291" s="139" t="s">
        <v>120</v>
      </c>
      <c r="E291" s="140" t="s">
        <v>1</v>
      </c>
      <c r="F291" s="141" t="s">
        <v>363</v>
      </c>
      <c r="H291" s="142">
        <v>6</v>
      </c>
      <c r="L291" s="138"/>
      <c r="M291" s="143"/>
      <c r="T291" s="144"/>
      <c r="AT291" s="140" t="s">
        <v>120</v>
      </c>
      <c r="AU291" s="140" t="s">
        <v>80</v>
      </c>
      <c r="AV291" s="12" t="s">
        <v>80</v>
      </c>
      <c r="AW291" s="12" t="s">
        <v>27</v>
      </c>
      <c r="AX291" s="12" t="s">
        <v>70</v>
      </c>
      <c r="AY291" s="140" t="s">
        <v>112</v>
      </c>
    </row>
    <row r="292" spans="2:65" s="13" customFormat="1" x14ac:dyDescent="0.2">
      <c r="B292" s="145"/>
      <c r="D292" s="139" t="s">
        <v>120</v>
      </c>
      <c r="E292" s="146" t="s">
        <v>1</v>
      </c>
      <c r="F292" s="147" t="s">
        <v>122</v>
      </c>
      <c r="H292" s="148">
        <v>6</v>
      </c>
      <c r="L292" s="145"/>
      <c r="M292" s="149"/>
      <c r="T292" s="150"/>
      <c r="AT292" s="146" t="s">
        <v>120</v>
      </c>
      <c r="AU292" s="146" t="s">
        <v>80</v>
      </c>
      <c r="AV292" s="13" t="s">
        <v>118</v>
      </c>
      <c r="AW292" s="13" t="s">
        <v>27</v>
      </c>
      <c r="AX292" s="13" t="s">
        <v>78</v>
      </c>
      <c r="AY292" s="146" t="s">
        <v>112</v>
      </c>
    </row>
    <row r="293" spans="2:65" s="1" customFormat="1" ht="16.5" customHeight="1" x14ac:dyDescent="0.2">
      <c r="B293" s="124"/>
      <c r="C293" s="156" t="s">
        <v>372</v>
      </c>
      <c r="D293" s="156" t="s">
        <v>282</v>
      </c>
      <c r="E293" s="157" t="s">
        <v>373</v>
      </c>
      <c r="F293" s="158" t="s">
        <v>374</v>
      </c>
      <c r="G293" s="159" t="s">
        <v>361</v>
      </c>
      <c r="H293" s="160">
        <v>6</v>
      </c>
      <c r="I293" s="161"/>
      <c r="J293" s="161">
        <f>ROUND(I293*H293,2)</f>
        <v>0</v>
      </c>
      <c r="K293" s="162"/>
      <c r="L293" s="163"/>
      <c r="M293" s="164" t="s">
        <v>1</v>
      </c>
      <c r="N293" s="165" t="s">
        <v>35</v>
      </c>
      <c r="O293" s="134">
        <v>0</v>
      </c>
      <c r="P293" s="134">
        <f>O293*H293</f>
        <v>0</v>
      </c>
      <c r="Q293" s="134">
        <v>9.1999999999999998E-3</v>
      </c>
      <c r="R293" s="134">
        <f>Q293*H293</f>
        <v>5.5199999999999999E-2</v>
      </c>
      <c r="S293" s="134">
        <v>0</v>
      </c>
      <c r="T293" s="135">
        <f>S293*H293</f>
        <v>0</v>
      </c>
      <c r="AR293" s="136" t="s">
        <v>159</v>
      </c>
      <c r="AT293" s="136" t="s">
        <v>282</v>
      </c>
      <c r="AU293" s="136" t="s">
        <v>80</v>
      </c>
      <c r="AY293" s="16" t="s">
        <v>112</v>
      </c>
      <c r="BE293" s="137">
        <f>IF(N293="základní",J293,0)</f>
        <v>0</v>
      </c>
      <c r="BF293" s="137">
        <f>IF(N293="snížená",J293,0)</f>
        <v>0</v>
      </c>
      <c r="BG293" s="137">
        <f>IF(N293="zákl. přenesená",J293,0)</f>
        <v>0</v>
      </c>
      <c r="BH293" s="137">
        <f>IF(N293="sníž. přenesená",J293,0)</f>
        <v>0</v>
      </c>
      <c r="BI293" s="137">
        <f>IF(N293="nulová",J293,0)</f>
        <v>0</v>
      </c>
      <c r="BJ293" s="16" t="s">
        <v>78</v>
      </c>
      <c r="BK293" s="137">
        <f>ROUND(I293*H293,2)</f>
        <v>0</v>
      </c>
      <c r="BL293" s="16" t="s">
        <v>118</v>
      </c>
      <c r="BM293" s="136" t="s">
        <v>375</v>
      </c>
    </row>
    <row r="294" spans="2:65" s="1" customFormat="1" ht="24.2" customHeight="1" x14ac:dyDescent="0.2">
      <c r="B294" s="124"/>
      <c r="C294" s="125" t="s">
        <v>376</v>
      </c>
      <c r="D294" s="125" t="s">
        <v>114</v>
      </c>
      <c r="E294" s="126" t="s">
        <v>377</v>
      </c>
      <c r="F294" s="127" t="s">
        <v>378</v>
      </c>
      <c r="G294" s="128" t="s">
        <v>379</v>
      </c>
      <c r="H294" s="129">
        <v>6</v>
      </c>
      <c r="I294" s="130"/>
      <c r="J294" s="130">
        <f>ROUND(I294*H294,2)</f>
        <v>0</v>
      </c>
      <c r="K294" s="131"/>
      <c r="L294" s="28"/>
      <c r="M294" s="132" t="s">
        <v>1</v>
      </c>
      <c r="N294" s="133" t="s">
        <v>35</v>
      </c>
      <c r="O294" s="134">
        <v>0.82799999999999996</v>
      </c>
      <c r="P294" s="134">
        <f>O294*H294</f>
        <v>4.968</v>
      </c>
      <c r="Q294" s="134">
        <v>1.8000000000000001E-4</v>
      </c>
      <c r="R294" s="134">
        <f>Q294*H294</f>
        <v>1.08E-3</v>
      </c>
      <c r="S294" s="134">
        <v>0</v>
      </c>
      <c r="T294" s="135">
        <f>S294*H294</f>
        <v>0</v>
      </c>
      <c r="AR294" s="136" t="s">
        <v>118</v>
      </c>
      <c r="AT294" s="136" t="s">
        <v>114</v>
      </c>
      <c r="AU294" s="136" t="s">
        <v>80</v>
      </c>
      <c r="AY294" s="16" t="s">
        <v>112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78</v>
      </c>
      <c r="BK294" s="137">
        <f>ROUND(I294*H294,2)</f>
        <v>0</v>
      </c>
      <c r="BL294" s="16" t="s">
        <v>118</v>
      </c>
      <c r="BM294" s="136" t="s">
        <v>380</v>
      </c>
    </row>
    <row r="295" spans="2:65" s="1" customFormat="1" ht="24.2" customHeight="1" x14ac:dyDescent="0.2">
      <c r="B295" s="124"/>
      <c r="C295" s="125" t="s">
        <v>381</v>
      </c>
      <c r="D295" s="125" t="s">
        <v>114</v>
      </c>
      <c r="E295" s="126" t="s">
        <v>382</v>
      </c>
      <c r="F295" s="127" t="s">
        <v>383</v>
      </c>
      <c r="G295" s="128" t="s">
        <v>379</v>
      </c>
      <c r="H295" s="129">
        <v>3</v>
      </c>
      <c r="I295" s="130"/>
      <c r="J295" s="130">
        <f>ROUND(I295*H295,2)</f>
        <v>0</v>
      </c>
      <c r="K295" s="131"/>
      <c r="L295" s="28"/>
      <c r="M295" s="132" t="s">
        <v>1</v>
      </c>
      <c r="N295" s="133" t="s">
        <v>35</v>
      </c>
      <c r="O295" s="134">
        <v>0.84399999999999997</v>
      </c>
      <c r="P295" s="134">
        <f>O295*H295</f>
        <v>2.532</v>
      </c>
      <c r="Q295" s="134">
        <v>3.1E-4</v>
      </c>
      <c r="R295" s="134">
        <f>Q295*H295</f>
        <v>9.3000000000000005E-4</v>
      </c>
      <c r="S295" s="134">
        <v>0</v>
      </c>
      <c r="T295" s="135">
        <f>S295*H295</f>
        <v>0</v>
      </c>
      <c r="AR295" s="136" t="s">
        <v>118</v>
      </c>
      <c r="AT295" s="136" t="s">
        <v>114</v>
      </c>
      <c r="AU295" s="136" t="s">
        <v>80</v>
      </c>
      <c r="AY295" s="16" t="s">
        <v>112</v>
      </c>
      <c r="BE295" s="137">
        <f>IF(N295="základní",J295,0)</f>
        <v>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78</v>
      </c>
      <c r="BK295" s="137">
        <f>ROUND(I295*H295,2)</f>
        <v>0</v>
      </c>
      <c r="BL295" s="16" t="s">
        <v>118</v>
      </c>
      <c r="BM295" s="136" t="s">
        <v>384</v>
      </c>
    </row>
    <row r="296" spans="2:65" s="1" customFormat="1" ht="24.2" customHeight="1" x14ac:dyDescent="0.2">
      <c r="B296" s="124"/>
      <c r="C296" s="125" t="s">
        <v>385</v>
      </c>
      <c r="D296" s="125" t="s">
        <v>114</v>
      </c>
      <c r="E296" s="126" t="s">
        <v>386</v>
      </c>
      <c r="F296" s="127" t="s">
        <v>387</v>
      </c>
      <c r="G296" s="128" t="s">
        <v>379</v>
      </c>
      <c r="H296" s="129">
        <v>1</v>
      </c>
      <c r="I296" s="130"/>
      <c r="J296" s="130">
        <f>ROUND(I296*H296,2)</f>
        <v>0</v>
      </c>
      <c r="K296" s="131"/>
      <c r="L296" s="28"/>
      <c r="M296" s="132" t="s">
        <v>1</v>
      </c>
      <c r="N296" s="133" t="s">
        <v>35</v>
      </c>
      <c r="O296" s="134">
        <v>1.8720000000000001</v>
      </c>
      <c r="P296" s="134">
        <f>O296*H296</f>
        <v>1.8720000000000001</v>
      </c>
      <c r="Q296" s="134">
        <v>2.5000000000000001E-4</v>
      </c>
      <c r="R296" s="134">
        <f>Q296*H296</f>
        <v>2.5000000000000001E-4</v>
      </c>
      <c r="S296" s="134">
        <v>0</v>
      </c>
      <c r="T296" s="135">
        <f>S296*H296</f>
        <v>0</v>
      </c>
      <c r="AR296" s="136" t="s">
        <v>118</v>
      </c>
      <c r="AT296" s="136" t="s">
        <v>114</v>
      </c>
      <c r="AU296" s="136" t="s">
        <v>80</v>
      </c>
      <c r="AY296" s="16" t="s">
        <v>112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6" t="s">
        <v>78</v>
      </c>
      <c r="BK296" s="137">
        <f>ROUND(I296*H296,2)</f>
        <v>0</v>
      </c>
      <c r="BL296" s="16" t="s">
        <v>118</v>
      </c>
      <c r="BM296" s="136" t="s">
        <v>388</v>
      </c>
    </row>
    <row r="297" spans="2:65" s="1" customFormat="1" ht="24.2" customHeight="1" x14ac:dyDescent="0.2">
      <c r="B297" s="124"/>
      <c r="C297" s="125" t="s">
        <v>389</v>
      </c>
      <c r="D297" s="125" t="s">
        <v>114</v>
      </c>
      <c r="E297" s="126" t="s">
        <v>390</v>
      </c>
      <c r="F297" s="127" t="s">
        <v>391</v>
      </c>
      <c r="G297" s="128" t="s">
        <v>361</v>
      </c>
      <c r="H297" s="129">
        <v>2</v>
      </c>
      <c r="I297" s="130"/>
      <c r="J297" s="130">
        <f>ROUND(I297*H297,2)</f>
        <v>0</v>
      </c>
      <c r="K297" s="131"/>
      <c r="L297" s="28"/>
      <c r="M297" s="132" t="s">
        <v>1</v>
      </c>
      <c r="N297" s="133" t="s">
        <v>35</v>
      </c>
      <c r="O297" s="134">
        <v>0</v>
      </c>
      <c r="P297" s="134">
        <f>O297*H297</f>
        <v>0</v>
      </c>
      <c r="Q297" s="134">
        <v>0</v>
      </c>
      <c r="R297" s="134">
        <f>Q297*H297</f>
        <v>0</v>
      </c>
      <c r="S297" s="134">
        <v>0</v>
      </c>
      <c r="T297" s="135">
        <f>S297*H297</f>
        <v>0</v>
      </c>
      <c r="AR297" s="136" t="s">
        <v>118</v>
      </c>
      <c r="AT297" s="136" t="s">
        <v>114</v>
      </c>
      <c r="AU297" s="136" t="s">
        <v>80</v>
      </c>
      <c r="AY297" s="16" t="s">
        <v>112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78</v>
      </c>
      <c r="BK297" s="137">
        <f>ROUND(I297*H297,2)</f>
        <v>0</v>
      </c>
      <c r="BL297" s="16" t="s">
        <v>118</v>
      </c>
      <c r="BM297" s="136" t="s">
        <v>392</v>
      </c>
    </row>
    <row r="298" spans="2:65" s="12" customFormat="1" x14ac:dyDescent="0.2">
      <c r="B298" s="138"/>
      <c r="D298" s="139" t="s">
        <v>120</v>
      </c>
      <c r="E298" s="140" t="s">
        <v>1</v>
      </c>
      <c r="F298" s="141" t="s">
        <v>393</v>
      </c>
      <c r="H298" s="142">
        <v>2</v>
      </c>
      <c r="L298" s="138"/>
      <c r="M298" s="143"/>
      <c r="T298" s="144"/>
      <c r="AT298" s="140" t="s">
        <v>120</v>
      </c>
      <c r="AU298" s="140" t="s">
        <v>80</v>
      </c>
      <c r="AV298" s="12" t="s">
        <v>80</v>
      </c>
      <c r="AW298" s="12" t="s">
        <v>27</v>
      </c>
      <c r="AX298" s="12" t="s">
        <v>70</v>
      </c>
      <c r="AY298" s="140" t="s">
        <v>112</v>
      </c>
    </row>
    <row r="299" spans="2:65" s="13" customFormat="1" x14ac:dyDescent="0.2">
      <c r="B299" s="145"/>
      <c r="D299" s="139" t="s">
        <v>120</v>
      </c>
      <c r="E299" s="146" t="s">
        <v>1</v>
      </c>
      <c r="F299" s="147" t="s">
        <v>122</v>
      </c>
      <c r="H299" s="148">
        <v>2</v>
      </c>
      <c r="L299" s="145"/>
      <c r="M299" s="149"/>
      <c r="T299" s="150"/>
      <c r="AT299" s="146" t="s">
        <v>120</v>
      </c>
      <c r="AU299" s="146" t="s">
        <v>80</v>
      </c>
      <c r="AV299" s="13" t="s">
        <v>118</v>
      </c>
      <c r="AW299" s="13" t="s">
        <v>27</v>
      </c>
      <c r="AX299" s="13" t="s">
        <v>78</v>
      </c>
      <c r="AY299" s="146" t="s">
        <v>112</v>
      </c>
    </row>
    <row r="300" spans="2:65" s="1" customFormat="1" ht="33" customHeight="1" x14ac:dyDescent="0.2">
      <c r="B300" s="124"/>
      <c r="C300" s="125" t="s">
        <v>394</v>
      </c>
      <c r="D300" s="125" t="s">
        <v>114</v>
      </c>
      <c r="E300" s="126" t="s">
        <v>395</v>
      </c>
      <c r="F300" s="127" t="s">
        <v>396</v>
      </c>
      <c r="G300" s="128" t="s">
        <v>361</v>
      </c>
      <c r="H300" s="129">
        <v>1</v>
      </c>
      <c r="I300" s="130"/>
      <c r="J300" s="130">
        <f>ROUND(I300*H300,2)</f>
        <v>0</v>
      </c>
      <c r="K300" s="131"/>
      <c r="L300" s="28"/>
      <c r="M300" s="132" t="s">
        <v>1</v>
      </c>
      <c r="N300" s="133" t="s">
        <v>35</v>
      </c>
      <c r="O300" s="134">
        <v>0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118</v>
      </c>
      <c r="AT300" s="136" t="s">
        <v>114</v>
      </c>
      <c r="AU300" s="136" t="s">
        <v>80</v>
      </c>
      <c r="AY300" s="16" t="s">
        <v>112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78</v>
      </c>
      <c r="BK300" s="137">
        <f>ROUND(I300*H300,2)</f>
        <v>0</v>
      </c>
      <c r="BL300" s="16" t="s">
        <v>118</v>
      </c>
      <c r="BM300" s="136" t="s">
        <v>397</v>
      </c>
    </row>
    <row r="301" spans="2:65" s="12" customFormat="1" x14ac:dyDescent="0.2">
      <c r="B301" s="138"/>
      <c r="D301" s="139" t="s">
        <v>120</v>
      </c>
      <c r="E301" s="140" t="s">
        <v>1</v>
      </c>
      <c r="F301" s="141" t="s">
        <v>398</v>
      </c>
      <c r="H301" s="142">
        <v>1</v>
      </c>
      <c r="L301" s="138"/>
      <c r="M301" s="143"/>
      <c r="T301" s="144"/>
      <c r="AT301" s="140" t="s">
        <v>120</v>
      </c>
      <c r="AU301" s="140" t="s">
        <v>80</v>
      </c>
      <c r="AV301" s="12" t="s">
        <v>80</v>
      </c>
      <c r="AW301" s="12" t="s">
        <v>27</v>
      </c>
      <c r="AX301" s="12" t="s">
        <v>70</v>
      </c>
      <c r="AY301" s="140" t="s">
        <v>112</v>
      </c>
    </row>
    <row r="302" spans="2:65" s="13" customFormat="1" x14ac:dyDescent="0.2">
      <c r="B302" s="145"/>
      <c r="D302" s="139" t="s">
        <v>120</v>
      </c>
      <c r="E302" s="146" t="s">
        <v>1</v>
      </c>
      <c r="F302" s="147" t="s">
        <v>122</v>
      </c>
      <c r="H302" s="148">
        <v>1</v>
      </c>
      <c r="L302" s="145"/>
      <c r="M302" s="149"/>
      <c r="T302" s="150"/>
      <c r="AT302" s="146" t="s">
        <v>120</v>
      </c>
      <c r="AU302" s="146" t="s">
        <v>80</v>
      </c>
      <c r="AV302" s="13" t="s">
        <v>118</v>
      </c>
      <c r="AW302" s="13" t="s">
        <v>27</v>
      </c>
      <c r="AX302" s="13" t="s">
        <v>78</v>
      </c>
      <c r="AY302" s="146" t="s">
        <v>112</v>
      </c>
    </row>
    <row r="303" spans="2:65" s="1" customFormat="1" ht="24.2" customHeight="1" x14ac:dyDescent="0.2">
      <c r="B303" s="124"/>
      <c r="C303" s="125" t="s">
        <v>399</v>
      </c>
      <c r="D303" s="125" t="s">
        <v>114</v>
      </c>
      <c r="E303" s="126" t="s">
        <v>400</v>
      </c>
      <c r="F303" s="127" t="s">
        <v>401</v>
      </c>
      <c r="G303" s="128" t="s">
        <v>361</v>
      </c>
      <c r="H303" s="129">
        <v>2</v>
      </c>
      <c r="I303" s="130"/>
      <c r="J303" s="130">
        <f>ROUND(I303*H303,2)</f>
        <v>0</v>
      </c>
      <c r="K303" s="131"/>
      <c r="L303" s="28"/>
      <c r="M303" s="132" t="s">
        <v>1</v>
      </c>
      <c r="N303" s="133" t="s">
        <v>35</v>
      </c>
      <c r="O303" s="134">
        <v>4.7699999999999996</v>
      </c>
      <c r="P303" s="134">
        <f>O303*H303</f>
        <v>9.5399999999999991</v>
      </c>
      <c r="Q303" s="134">
        <v>0.45839999999999997</v>
      </c>
      <c r="R303" s="134">
        <f>Q303*H303</f>
        <v>0.91679999999999995</v>
      </c>
      <c r="S303" s="134">
        <v>0</v>
      </c>
      <c r="T303" s="135">
        <f>S303*H303</f>
        <v>0</v>
      </c>
      <c r="AR303" s="136" t="s">
        <v>118</v>
      </c>
      <c r="AT303" s="136" t="s">
        <v>114</v>
      </c>
      <c r="AU303" s="136" t="s">
        <v>80</v>
      </c>
      <c r="AY303" s="16" t="s">
        <v>112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78</v>
      </c>
      <c r="BK303" s="137">
        <f>ROUND(I303*H303,2)</f>
        <v>0</v>
      </c>
      <c r="BL303" s="16" t="s">
        <v>118</v>
      </c>
      <c r="BM303" s="136" t="s">
        <v>402</v>
      </c>
    </row>
    <row r="304" spans="2:65" s="12" customFormat="1" x14ac:dyDescent="0.2">
      <c r="B304" s="138"/>
      <c r="D304" s="139" t="s">
        <v>120</v>
      </c>
      <c r="E304" s="140" t="s">
        <v>1</v>
      </c>
      <c r="F304" s="141" t="s">
        <v>393</v>
      </c>
      <c r="H304" s="142">
        <v>2</v>
      </c>
      <c r="L304" s="138"/>
      <c r="M304" s="143"/>
      <c r="T304" s="144"/>
      <c r="AT304" s="140" t="s">
        <v>120</v>
      </c>
      <c r="AU304" s="140" t="s">
        <v>80</v>
      </c>
      <c r="AV304" s="12" t="s">
        <v>80</v>
      </c>
      <c r="AW304" s="12" t="s">
        <v>27</v>
      </c>
      <c r="AX304" s="12" t="s">
        <v>70</v>
      </c>
      <c r="AY304" s="140" t="s">
        <v>112</v>
      </c>
    </row>
    <row r="305" spans="2:65" s="13" customFormat="1" x14ac:dyDescent="0.2">
      <c r="B305" s="145"/>
      <c r="D305" s="139" t="s">
        <v>120</v>
      </c>
      <c r="E305" s="146" t="s">
        <v>1</v>
      </c>
      <c r="F305" s="147" t="s">
        <v>122</v>
      </c>
      <c r="H305" s="148">
        <v>2</v>
      </c>
      <c r="L305" s="145"/>
      <c r="M305" s="149"/>
      <c r="T305" s="150"/>
      <c r="AT305" s="146" t="s">
        <v>120</v>
      </c>
      <c r="AU305" s="146" t="s">
        <v>80</v>
      </c>
      <c r="AV305" s="13" t="s">
        <v>118</v>
      </c>
      <c r="AW305" s="13" t="s">
        <v>27</v>
      </c>
      <c r="AX305" s="13" t="s">
        <v>78</v>
      </c>
      <c r="AY305" s="146" t="s">
        <v>112</v>
      </c>
    </row>
    <row r="306" spans="2:65" s="1" customFormat="1" ht="16.5" customHeight="1" x14ac:dyDescent="0.2">
      <c r="B306" s="124"/>
      <c r="C306" s="156" t="s">
        <v>403</v>
      </c>
      <c r="D306" s="156" t="s">
        <v>282</v>
      </c>
      <c r="E306" s="157" t="s">
        <v>404</v>
      </c>
      <c r="F306" s="158" t="s">
        <v>405</v>
      </c>
      <c r="G306" s="159" t="s">
        <v>361</v>
      </c>
      <c r="H306" s="160">
        <v>2</v>
      </c>
      <c r="I306" s="161"/>
      <c r="J306" s="161">
        <f>ROUND(I306*H306,2)</f>
        <v>0</v>
      </c>
      <c r="K306" s="162"/>
      <c r="L306" s="163"/>
      <c r="M306" s="164" t="s">
        <v>1</v>
      </c>
      <c r="N306" s="165" t="s">
        <v>35</v>
      </c>
      <c r="O306" s="134">
        <v>0</v>
      </c>
      <c r="P306" s="134">
        <f>O306*H306</f>
        <v>0</v>
      </c>
      <c r="Q306" s="134">
        <v>3.8</v>
      </c>
      <c r="R306" s="134">
        <f>Q306*H306</f>
        <v>7.6</v>
      </c>
      <c r="S306" s="134">
        <v>0</v>
      </c>
      <c r="T306" s="135">
        <f>S306*H306</f>
        <v>0</v>
      </c>
      <c r="AR306" s="136" t="s">
        <v>159</v>
      </c>
      <c r="AT306" s="136" t="s">
        <v>282</v>
      </c>
      <c r="AU306" s="136" t="s">
        <v>80</v>
      </c>
      <c r="AY306" s="16" t="s">
        <v>112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78</v>
      </c>
      <c r="BK306" s="137">
        <f>ROUND(I306*H306,2)</f>
        <v>0</v>
      </c>
      <c r="BL306" s="16" t="s">
        <v>118</v>
      </c>
      <c r="BM306" s="136" t="s">
        <v>406</v>
      </c>
    </row>
    <row r="307" spans="2:65" s="1" customFormat="1" ht="16.5" customHeight="1" x14ac:dyDescent="0.2">
      <c r="B307" s="124"/>
      <c r="C307" s="156" t="s">
        <v>407</v>
      </c>
      <c r="D307" s="156" t="s">
        <v>282</v>
      </c>
      <c r="E307" s="157" t="s">
        <v>408</v>
      </c>
      <c r="F307" s="158" t="s">
        <v>409</v>
      </c>
      <c r="G307" s="159" t="s">
        <v>361</v>
      </c>
      <c r="H307" s="160">
        <v>2</v>
      </c>
      <c r="I307" s="161"/>
      <c r="J307" s="161">
        <f>ROUND(I307*H307,2)</f>
        <v>0</v>
      </c>
      <c r="K307" s="162"/>
      <c r="L307" s="163"/>
      <c r="M307" s="164" t="s">
        <v>1</v>
      </c>
      <c r="N307" s="165" t="s">
        <v>35</v>
      </c>
      <c r="O307" s="134">
        <v>0</v>
      </c>
      <c r="P307" s="134">
        <f>O307*H307</f>
        <v>0</v>
      </c>
      <c r="Q307" s="134">
        <v>0.45300000000000001</v>
      </c>
      <c r="R307" s="134">
        <f>Q307*H307</f>
        <v>0.90600000000000003</v>
      </c>
      <c r="S307" s="134">
        <v>0</v>
      </c>
      <c r="T307" s="135">
        <f>S307*H307</f>
        <v>0</v>
      </c>
      <c r="AR307" s="136" t="s">
        <v>159</v>
      </c>
      <c r="AT307" s="136" t="s">
        <v>282</v>
      </c>
      <c r="AU307" s="136" t="s">
        <v>80</v>
      </c>
      <c r="AY307" s="16" t="s">
        <v>112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78</v>
      </c>
      <c r="BK307" s="137">
        <f>ROUND(I307*H307,2)</f>
        <v>0</v>
      </c>
      <c r="BL307" s="16" t="s">
        <v>118</v>
      </c>
      <c r="BM307" s="136" t="s">
        <v>410</v>
      </c>
    </row>
    <row r="308" spans="2:65" s="1" customFormat="1" ht="24.2" customHeight="1" x14ac:dyDescent="0.2">
      <c r="B308" s="124"/>
      <c r="C308" s="156" t="s">
        <v>411</v>
      </c>
      <c r="D308" s="156" t="s">
        <v>282</v>
      </c>
      <c r="E308" s="157" t="s">
        <v>412</v>
      </c>
      <c r="F308" s="158" t="s">
        <v>413</v>
      </c>
      <c r="G308" s="159" t="s">
        <v>361</v>
      </c>
      <c r="H308" s="160">
        <v>2</v>
      </c>
      <c r="I308" s="161"/>
      <c r="J308" s="161">
        <f>ROUND(I308*H308,2)</f>
        <v>0</v>
      </c>
      <c r="K308" s="162"/>
      <c r="L308" s="163"/>
      <c r="M308" s="164" t="s">
        <v>1</v>
      </c>
      <c r="N308" s="165" t="s">
        <v>35</v>
      </c>
      <c r="O308" s="134">
        <v>0</v>
      </c>
      <c r="P308" s="134">
        <f>O308*H308</f>
        <v>0</v>
      </c>
      <c r="Q308" s="134">
        <v>0.43</v>
      </c>
      <c r="R308" s="134">
        <f>Q308*H308</f>
        <v>0.86</v>
      </c>
      <c r="S308" s="134">
        <v>0</v>
      </c>
      <c r="T308" s="135">
        <f>S308*H308</f>
        <v>0</v>
      </c>
      <c r="AR308" s="136" t="s">
        <v>159</v>
      </c>
      <c r="AT308" s="136" t="s">
        <v>282</v>
      </c>
      <c r="AU308" s="136" t="s">
        <v>80</v>
      </c>
      <c r="AY308" s="16" t="s">
        <v>112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78</v>
      </c>
      <c r="BK308" s="137">
        <f>ROUND(I308*H308,2)</f>
        <v>0</v>
      </c>
      <c r="BL308" s="16" t="s">
        <v>118</v>
      </c>
      <c r="BM308" s="136" t="s">
        <v>414</v>
      </c>
    </row>
    <row r="309" spans="2:65" s="1" customFormat="1" ht="24.2" customHeight="1" x14ac:dyDescent="0.2">
      <c r="B309" s="124"/>
      <c r="C309" s="125" t="s">
        <v>415</v>
      </c>
      <c r="D309" s="125" t="s">
        <v>114</v>
      </c>
      <c r="E309" s="126" t="s">
        <v>416</v>
      </c>
      <c r="F309" s="127" t="s">
        <v>417</v>
      </c>
      <c r="G309" s="128" t="s">
        <v>361</v>
      </c>
      <c r="H309" s="129">
        <v>5</v>
      </c>
      <c r="I309" s="130"/>
      <c r="J309" s="130">
        <f>ROUND(I309*H309,2)</f>
        <v>0</v>
      </c>
      <c r="K309" s="131"/>
      <c r="L309" s="28"/>
      <c r="M309" s="132" t="s">
        <v>1</v>
      </c>
      <c r="N309" s="133" t="s">
        <v>35</v>
      </c>
      <c r="O309" s="134">
        <v>1.9470000000000001</v>
      </c>
      <c r="P309" s="134">
        <f>O309*H309</f>
        <v>9.7349999999999994</v>
      </c>
      <c r="Q309" s="134">
        <v>0.12526000000000001</v>
      </c>
      <c r="R309" s="134">
        <f>Q309*H309</f>
        <v>0.62630000000000008</v>
      </c>
      <c r="S309" s="134">
        <v>0</v>
      </c>
      <c r="T309" s="135">
        <f>S309*H309</f>
        <v>0</v>
      </c>
      <c r="AR309" s="136" t="s">
        <v>118</v>
      </c>
      <c r="AT309" s="136" t="s">
        <v>114</v>
      </c>
      <c r="AU309" s="136" t="s">
        <v>80</v>
      </c>
      <c r="AY309" s="16" t="s">
        <v>112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78</v>
      </c>
      <c r="BK309" s="137">
        <f>ROUND(I309*H309,2)</f>
        <v>0</v>
      </c>
      <c r="BL309" s="16" t="s">
        <v>118</v>
      </c>
      <c r="BM309" s="136" t="s">
        <v>418</v>
      </c>
    </row>
    <row r="310" spans="2:65" s="12" customFormat="1" x14ac:dyDescent="0.2">
      <c r="B310" s="138"/>
      <c r="D310" s="139" t="s">
        <v>120</v>
      </c>
      <c r="E310" s="140" t="s">
        <v>1</v>
      </c>
      <c r="F310" s="141" t="s">
        <v>419</v>
      </c>
      <c r="H310" s="142">
        <v>5</v>
      </c>
      <c r="L310" s="138"/>
      <c r="M310" s="143"/>
      <c r="T310" s="144"/>
      <c r="AT310" s="140" t="s">
        <v>120</v>
      </c>
      <c r="AU310" s="140" t="s">
        <v>80</v>
      </c>
      <c r="AV310" s="12" t="s">
        <v>80</v>
      </c>
      <c r="AW310" s="12" t="s">
        <v>27</v>
      </c>
      <c r="AX310" s="12" t="s">
        <v>70</v>
      </c>
      <c r="AY310" s="140" t="s">
        <v>112</v>
      </c>
    </row>
    <row r="311" spans="2:65" s="13" customFormat="1" x14ac:dyDescent="0.2">
      <c r="B311" s="145"/>
      <c r="D311" s="139" t="s">
        <v>120</v>
      </c>
      <c r="E311" s="146" t="s">
        <v>1</v>
      </c>
      <c r="F311" s="147" t="s">
        <v>122</v>
      </c>
      <c r="H311" s="148">
        <v>5</v>
      </c>
      <c r="L311" s="145"/>
      <c r="M311" s="149"/>
      <c r="T311" s="150"/>
      <c r="AT311" s="146" t="s">
        <v>120</v>
      </c>
      <c r="AU311" s="146" t="s">
        <v>80</v>
      </c>
      <c r="AV311" s="13" t="s">
        <v>118</v>
      </c>
      <c r="AW311" s="13" t="s">
        <v>27</v>
      </c>
      <c r="AX311" s="13" t="s">
        <v>78</v>
      </c>
      <c r="AY311" s="146" t="s">
        <v>112</v>
      </c>
    </row>
    <row r="312" spans="2:65" s="1" customFormat="1" ht="24.2" customHeight="1" x14ac:dyDescent="0.2">
      <c r="B312" s="124"/>
      <c r="C312" s="156" t="s">
        <v>420</v>
      </c>
      <c r="D312" s="156" t="s">
        <v>282</v>
      </c>
      <c r="E312" s="157" t="s">
        <v>421</v>
      </c>
      <c r="F312" s="158" t="s">
        <v>422</v>
      </c>
      <c r="G312" s="159" t="s">
        <v>361</v>
      </c>
      <c r="H312" s="160">
        <v>5</v>
      </c>
      <c r="I312" s="161"/>
      <c r="J312" s="161">
        <f>ROUND(I312*H312,2)</f>
        <v>0</v>
      </c>
      <c r="K312" s="162"/>
      <c r="L312" s="163"/>
      <c r="M312" s="164" t="s">
        <v>1</v>
      </c>
      <c r="N312" s="165" t="s">
        <v>35</v>
      </c>
      <c r="O312" s="134">
        <v>0</v>
      </c>
      <c r="P312" s="134">
        <f>O312*H312</f>
        <v>0</v>
      </c>
      <c r="Q312" s="134">
        <v>0.13500000000000001</v>
      </c>
      <c r="R312" s="134">
        <f>Q312*H312</f>
        <v>0.67500000000000004</v>
      </c>
      <c r="S312" s="134">
        <v>0</v>
      </c>
      <c r="T312" s="135">
        <f>S312*H312</f>
        <v>0</v>
      </c>
      <c r="AR312" s="136" t="s">
        <v>159</v>
      </c>
      <c r="AT312" s="136" t="s">
        <v>282</v>
      </c>
      <c r="AU312" s="136" t="s">
        <v>80</v>
      </c>
      <c r="AY312" s="16" t="s">
        <v>112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78</v>
      </c>
      <c r="BK312" s="137">
        <f>ROUND(I312*H312,2)</f>
        <v>0</v>
      </c>
      <c r="BL312" s="16" t="s">
        <v>118</v>
      </c>
      <c r="BM312" s="136" t="s">
        <v>423</v>
      </c>
    </row>
    <row r="313" spans="2:65" s="1" customFormat="1" ht="24.2" customHeight="1" x14ac:dyDescent="0.2">
      <c r="B313" s="124"/>
      <c r="C313" s="125" t="s">
        <v>424</v>
      </c>
      <c r="D313" s="125" t="s">
        <v>114</v>
      </c>
      <c r="E313" s="126" t="s">
        <v>425</v>
      </c>
      <c r="F313" s="127" t="s">
        <v>426</v>
      </c>
      <c r="G313" s="128" t="s">
        <v>361</v>
      </c>
      <c r="H313" s="129">
        <v>5</v>
      </c>
      <c r="I313" s="130"/>
      <c r="J313" s="130">
        <f>ROUND(I313*H313,2)</f>
        <v>0</v>
      </c>
      <c r="K313" s="131"/>
      <c r="L313" s="28"/>
      <c r="M313" s="132" t="s">
        <v>1</v>
      </c>
      <c r="N313" s="133" t="s">
        <v>35</v>
      </c>
      <c r="O313" s="134">
        <v>1.417</v>
      </c>
      <c r="P313" s="134">
        <f>O313*H313</f>
        <v>7.085</v>
      </c>
      <c r="Q313" s="134">
        <v>3.0759999999999999E-2</v>
      </c>
      <c r="R313" s="134">
        <f>Q313*H313</f>
        <v>0.15379999999999999</v>
      </c>
      <c r="S313" s="134">
        <v>0</v>
      </c>
      <c r="T313" s="135">
        <f>S313*H313</f>
        <v>0</v>
      </c>
      <c r="AR313" s="136" t="s">
        <v>118</v>
      </c>
      <c r="AT313" s="136" t="s">
        <v>114</v>
      </c>
      <c r="AU313" s="136" t="s">
        <v>80</v>
      </c>
      <c r="AY313" s="16" t="s">
        <v>112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78</v>
      </c>
      <c r="BK313" s="137">
        <f>ROUND(I313*H313,2)</f>
        <v>0</v>
      </c>
      <c r="BL313" s="16" t="s">
        <v>118</v>
      </c>
      <c r="BM313" s="136" t="s">
        <v>427</v>
      </c>
    </row>
    <row r="314" spans="2:65" s="12" customFormat="1" x14ac:dyDescent="0.2">
      <c r="B314" s="138"/>
      <c r="D314" s="139" t="s">
        <v>120</v>
      </c>
      <c r="E314" s="140" t="s">
        <v>1</v>
      </c>
      <c r="F314" s="141" t="s">
        <v>419</v>
      </c>
      <c r="H314" s="142">
        <v>5</v>
      </c>
      <c r="L314" s="138"/>
      <c r="M314" s="143"/>
      <c r="T314" s="144"/>
      <c r="AT314" s="140" t="s">
        <v>120</v>
      </c>
      <c r="AU314" s="140" t="s">
        <v>80</v>
      </c>
      <c r="AV314" s="12" t="s">
        <v>80</v>
      </c>
      <c r="AW314" s="12" t="s">
        <v>27</v>
      </c>
      <c r="AX314" s="12" t="s">
        <v>70</v>
      </c>
      <c r="AY314" s="140" t="s">
        <v>112</v>
      </c>
    </row>
    <row r="315" spans="2:65" s="13" customFormat="1" x14ac:dyDescent="0.2">
      <c r="B315" s="145"/>
      <c r="D315" s="139" t="s">
        <v>120</v>
      </c>
      <c r="E315" s="146" t="s">
        <v>1</v>
      </c>
      <c r="F315" s="147" t="s">
        <v>122</v>
      </c>
      <c r="H315" s="148">
        <v>5</v>
      </c>
      <c r="L315" s="145"/>
      <c r="M315" s="149"/>
      <c r="T315" s="150"/>
      <c r="AT315" s="146" t="s">
        <v>120</v>
      </c>
      <c r="AU315" s="146" t="s">
        <v>80</v>
      </c>
      <c r="AV315" s="13" t="s">
        <v>118</v>
      </c>
      <c r="AW315" s="13" t="s">
        <v>27</v>
      </c>
      <c r="AX315" s="13" t="s">
        <v>78</v>
      </c>
      <c r="AY315" s="146" t="s">
        <v>112</v>
      </c>
    </row>
    <row r="316" spans="2:65" s="1" customFormat="1" ht="24.2" customHeight="1" x14ac:dyDescent="0.2">
      <c r="B316" s="124"/>
      <c r="C316" s="156" t="s">
        <v>428</v>
      </c>
      <c r="D316" s="156" t="s">
        <v>282</v>
      </c>
      <c r="E316" s="157" t="s">
        <v>429</v>
      </c>
      <c r="F316" s="158" t="s">
        <v>430</v>
      </c>
      <c r="G316" s="159" t="s">
        <v>361</v>
      </c>
      <c r="H316" s="160">
        <v>5</v>
      </c>
      <c r="I316" s="161"/>
      <c r="J316" s="161">
        <f>ROUND(I316*H316,2)</f>
        <v>0</v>
      </c>
      <c r="K316" s="162"/>
      <c r="L316" s="163"/>
      <c r="M316" s="164" t="s">
        <v>1</v>
      </c>
      <c r="N316" s="165" t="s">
        <v>35</v>
      </c>
      <c r="O316" s="134">
        <v>0</v>
      </c>
      <c r="P316" s="134">
        <f>O316*H316</f>
        <v>0</v>
      </c>
      <c r="Q316" s="134">
        <v>7.0000000000000007E-2</v>
      </c>
      <c r="R316" s="134">
        <f>Q316*H316</f>
        <v>0.35000000000000003</v>
      </c>
      <c r="S316" s="134">
        <v>0</v>
      </c>
      <c r="T316" s="135">
        <f>S316*H316</f>
        <v>0</v>
      </c>
      <c r="AR316" s="136" t="s">
        <v>159</v>
      </c>
      <c r="AT316" s="136" t="s">
        <v>282</v>
      </c>
      <c r="AU316" s="136" t="s">
        <v>80</v>
      </c>
      <c r="AY316" s="16" t="s">
        <v>112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78</v>
      </c>
      <c r="BK316" s="137">
        <f>ROUND(I316*H316,2)</f>
        <v>0</v>
      </c>
      <c r="BL316" s="16" t="s">
        <v>118</v>
      </c>
      <c r="BM316" s="136" t="s">
        <v>431</v>
      </c>
    </row>
    <row r="317" spans="2:65" s="1" customFormat="1" ht="24.2" customHeight="1" x14ac:dyDescent="0.2">
      <c r="B317" s="124"/>
      <c r="C317" s="125" t="s">
        <v>432</v>
      </c>
      <c r="D317" s="125" t="s">
        <v>114</v>
      </c>
      <c r="E317" s="126" t="s">
        <v>433</v>
      </c>
      <c r="F317" s="127" t="s">
        <v>434</v>
      </c>
      <c r="G317" s="128" t="s">
        <v>361</v>
      </c>
      <c r="H317" s="129">
        <v>5</v>
      </c>
      <c r="I317" s="130"/>
      <c r="J317" s="130">
        <f>ROUND(I317*H317,2)</f>
        <v>0</v>
      </c>
      <c r="K317" s="131"/>
      <c r="L317" s="28"/>
      <c r="M317" s="132" t="s">
        <v>1</v>
      </c>
      <c r="N317" s="133" t="s">
        <v>35</v>
      </c>
      <c r="O317" s="134">
        <v>2.1080000000000001</v>
      </c>
      <c r="P317" s="134">
        <f>O317*H317</f>
        <v>10.540000000000001</v>
      </c>
      <c r="Q317" s="134">
        <v>3.0759999999999999E-2</v>
      </c>
      <c r="R317" s="134">
        <f>Q317*H317</f>
        <v>0.15379999999999999</v>
      </c>
      <c r="S317" s="134">
        <v>0</v>
      </c>
      <c r="T317" s="135">
        <f>S317*H317</f>
        <v>0</v>
      </c>
      <c r="AR317" s="136" t="s">
        <v>118</v>
      </c>
      <c r="AT317" s="136" t="s">
        <v>114</v>
      </c>
      <c r="AU317" s="136" t="s">
        <v>80</v>
      </c>
      <c r="AY317" s="16" t="s">
        <v>112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78</v>
      </c>
      <c r="BK317" s="137">
        <f>ROUND(I317*H317,2)</f>
        <v>0</v>
      </c>
      <c r="BL317" s="16" t="s">
        <v>118</v>
      </c>
      <c r="BM317" s="136" t="s">
        <v>435</v>
      </c>
    </row>
    <row r="318" spans="2:65" s="12" customFormat="1" x14ac:dyDescent="0.2">
      <c r="B318" s="138"/>
      <c r="D318" s="139" t="s">
        <v>120</v>
      </c>
      <c r="E318" s="140" t="s">
        <v>1</v>
      </c>
      <c r="F318" s="141" t="s">
        <v>419</v>
      </c>
      <c r="H318" s="142">
        <v>5</v>
      </c>
      <c r="L318" s="138"/>
      <c r="M318" s="143"/>
      <c r="T318" s="144"/>
      <c r="AT318" s="140" t="s">
        <v>120</v>
      </c>
      <c r="AU318" s="140" t="s">
        <v>80</v>
      </c>
      <c r="AV318" s="12" t="s">
        <v>80</v>
      </c>
      <c r="AW318" s="12" t="s">
        <v>27</v>
      </c>
      <c r="AX318" s="12" t="s">
        <v>70</v>
      </c>
      <c r="AY318" s="140" t="s">
        <v>112</v>
      </c>
    </row>
    <row r="319" spans="2:65" s="13" customFormat="1" x14ac:dyDescent="0.2">
      <c r="B319" s="145"/>
      <c r="D319" s="139" t="s">
        <v>120</v>
      </c>
      <c r="E319" s="146" t="s">
        <v>1</v>
      </c>
      <c r="F319" s="147" t="s">
        <v>122</v>
      </c>
      <c r="H319" s="148">
        <v>5</v>
      </c>
      <c r="L319" s="145"/>
      <c r="M319" s="149"/>
      <c r="T319" s="150"/>
      <c r="AT319" s="146" t="s">
        <v>120</v>
      </c>
      <c r="AU319" s="146" t="s">
        <v>80</v>
      </c>
      <c r="AV319" s="13" t="s">
        <v>118</v>
      </c>
      <c r="AW319" s="13" t="s">
        <v>27</v>
      </c>
      <c r="AX319" s="13" t="s">
        <v>78</v>
      </c>
      <c r="AY319" s="146" t="s">
        <v>112</v>
      </c>
    </row>
    <row r="320" spans="2:65" s="1" customFormat="1" ht="24.2" customHeight="1" x14ac:dyDescent="0.2">
      <c r="B320" s="124"/>
      <c r="C320" s="156" t="s">
        <v>436</v>
      </c>
      <c r="D320" s="156" t="s">
        <v>282</v>
      </c>
      <c r="E320" s="157" t="s">
        <v>437</v>
      </c>
      <c r="F320" s="158" t="s">
        <v>438</v>
      </c>
      <c r="G320" s="159" t="s">
        <v>361</v>
      </c>
      <c r="H320" s="160">
        <v>5</v>
      </c>
      <c r="I320" s="161"/>
      <c r="J320" s="161">
        <f>ROUND(I320*H320,2)</f>
        <v>0</v>
      </c>
      <c r="K320" s="162"/>
      <c r="L320" s="163"/>
      <c r="M320" s="164" t="s">
        <v>1</v>
      </c>
      <c r="N320" s="165" t="s">
        <v>35</v>
      </c>
      <c r="O320" s="134">
        <v>0</v>
      </c>
      <c r="P320" s="134">
        <f>O320*H320</f>
        <v>0</v>
      </c>
      <c r="Q320" s="134">
        <v>0.155</v>
      </c>
      <c r="R320" s="134">
        <f>Q320*H320</f>
        <v>0.77500000000000002</v>
      </c>
      <c r="S320" s="134">
        <v>0</v>
      </c>
      <c r="T320" s="135">
        <f>S320*H320</f>
        <v>0</v>
      </c>
      <c r="AR320" s="136" t="s">
        <v>159</v>
      </c>
      <c r="AT320" s="136" t="s">
        <v>282</v>
      </c>
      <c r="AU320" s="136" t="s">
        <v>80</v>
      </c>
      <c r="AY320" s="16" t="s">
        <v>112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78</v>
      </c>
      <c r="BK320" s="137">
        <f>ROUND(I320*H320,2)</f>
        <v>0</v>
      </c>
      <c r="BL320" s="16" t="s">
        <v>118</v>
      </c>
      <c r="BM320" s="136" t="s">
        <v>439</v>
      </c>
    </row>
    <row r="321" spans="2:65" s="1" customFormat="1" ht="24.2" customHeight="1" x14ac:dyDescent="0.2">
      <c r="B321" s="124"/>
      <c r="C321" s="125" t="s">
        <v>440</v>
      </c>
      <c r="D321" s="125" t="s">
        <v>114</v>
      </c>
      <c r="E321" s="126" t="s">
        <v>441</v>
      </c>
      <c r="F321" s="127" t="s">
        <v>442</v>
      </c>
      <c r="G321" s="128" t="s">
        <v>361</v>
      </c>
      <c r="H321" s="129">
        <v>5</v>
      </c>
      <c r="I321" s="130"/>
      <c r="J321" s="130">
        <f>ROUND(I321*H321,2)</f>
        <v>0</v>
      </c>
      <c r="K321" s="131"/>
      <c r="L321" s="28"/>
      <c r="M321" s="132" t="s">
        <v>1</v>
      </c>
      <c r="N321" s="133" t="s">
        <v>35</v>
      </c>
      <c r="O321" s="134">
        <v>2.0640000000000001</v>
      </c>
      <c r="P321" s="134">
        <f>O321*H321</f>
        <v>10.32</v>
      </c>
      <c r="Q321" s="134">
        <v>0.21734000000000001</v>
      </c>
      <c r="R321" s="134">
        <f>Q321*H321</f>
        <v>1.0867</v>
      </c>
      <c r="S321" s="134">
        <v>0</v>
      </c>
      <c r="T321" s="135">
        <f>S321*H321</f>
        <v>0</v>
      </c>
      <c r="AR321" s="136" t="s">
        <v>118</v>
      </c>
      <c r="AT321" s="136" t="s">
        <v>114</v>
      </c>
      <c r="AU321" s="136" t="s">
        <v>80</v>
      </c>
      <c r="AY321" s="16" t="s">
        <v>112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78</v>
      </c>
      <c r="BK321" s="137">
        <f>ROUND(I321*H321,2)</f>
        <v>0</v>
      </c>
      <c r="BL321" s="16" t="s">
        <v>118</v>
      </c>
      <c r="BM321" s="136" t="s">
        <v>443</v>
      </c>
    </row>
    <row r="322" spans="2:65" s="12" customFormat="1" x14ac:dyDescent="0.2">
      <c r="B322" s="138"/>
      <c r="D322" s="139" t="s">
        <v>120</v>
      </c>
      <c r="E322" s="140" t="s">
        <v>1</v>
      </c>
      <c r="F322" s="141" t="s">
        <v>419</v>
      </c>
      <c r="H322" s="142">
        <v>5</v>
      </c>
      <c r="L322" s="138"/>
      <c r="M322" s="143"/>
      <c r="T322" s="144"/>
      <c r="AT322" s="140" t="s">
        <v>120</v>
      </c>
      <c r="AU322" s="140" t="s">
        <v>80</v>
      </c>
      <c r="AV322" s="12" t="s">
        <v>80</v>
      </c>
      <c r="AW322" s="12" t="s">
        <v>27</v>
      </c>
      <c r="AX322" s="12" t="s">
        <v>70</v>
      </c>
      <c r="AY322" s="140" t="s">
        <v>112</v>
      </c>
    </row>
    <row r="323" spans="2:65" s="13" customFormat="1" x14ac:dyDescent="0.2">
      <c r="B323" s="145"/>
      <c r="D323" s="139" t="s">
        <v>120</v>
      </c>
      <c r="E323" s="146" t="s">
        <v>1</v>
      </c>
      <c r="F323" s="147" t="s">
        <v>122</v>
      </c>
      <c r="H323" s="148">
        <v>5</v>
      </c>
      <c r="L323" s="145"/>
      <c r="M323" s="149"/>
      <c r="T323" s="150"/>
      <c r="AT323" s="146" t="s">
        <v>120</v>
      </c>
      <c r="AU323" s="146" t="s">
        <v>80</v>
      </c>
      <c r="AV323" s="13" t="s">
        <v>118</v>
      </c>
      <c r="AW323" s="13" t="s">
        <v>27</v>
      </c>
      <c r="AX323" s="13" t="s">
        <v>78</v>
      </c>
      <c r="AY323" s="146" t="s">
        <v>112</v>
      </c>
    </row>
    <row r="324" spans="2:65" s="1" customFormat="1" ht="16.5" customHeight="1" x14ac:dyDescent="0.2">
      <c r="B324" s="124"/>
      <c r="C324" s="156" t="s">
        <v>444</v>
      </c>
      <c r="D324" s="156" t="s">
        <v>282</v>
      </c>
      <c r="E324" s="157" t="s">
        <v>445</v>
      </c>
      <c r="F324" s="158" t="s">
        <v>446</v>
      </c>
      <c r="G324" s="159" t="s">
        <v>361</v>
      </c>
      <c r="H324" s="160">
        <v>5</v>
      </c>
      <c r="I324" s="161"/>
      <c r="J324" s="161">
        <f>ROUND(I324*H324,2)</f>
        <v>0</v>
      </c>
      <c r="K324" s="162"/>
      <c r="L324" s="163"/>
      <c r="M324" s="164" t="s">
        <v>1</v>
      </c>
      <c r="N324" s="165" t="s">
        <v>35</v>
      </c>
      <c r="O324" s="134">
        <v>0</v>
      </c>
      <c r="P324" s="134">
        <f>O324*H324</f>
        <v>0</v>
      </c>
      <c r="Q324" s="134">
        <v>0.06</v>
      </c>
      <c r="R324" s="134">
        <f>Q324*H324</f>
        <v>0.3</v>
      </c>
      <c r="S324" s="134">
        <v>0</v>
      </c>
      <c r="T324" s="135">
        <f>S324*H324</f>
        <v>0</v>
      </c>
      <c r="AR324" s="136" t="s">
        <v>159</v>
      </c>
      <c r="AT324" s="136" t="s">
        <v>282</v>
      </c>
      <c r="AU324" s="136" t="s">
        <v>80</v>
      </c>
      <c r="AY324" s="16" t="s">
        <v>112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78</v>
      </c>
      <c r="BK324" s="137">
        <f>ROUND(I324*H324,2)</f>
        <v>0</v>
      </c>
      <c r="BL324" s="16" t="s">
        <v>118</v>
      </c>
      <c r="BM324" s="136" t="s">
        <v>447</v>
      </c>
    </row>
    <row r="325" spans="2:65" s="1" customFormat="1" ht="16.5" customHeight="1" x14ac:dyDescent="0.2">
      <c r="B325" s="124"/>
      <c r="C325" s="156" t="s">
        <v>448</v>
      </c>
      <c r="D325" s="156" t="s">
        <v>282</v>
      </c>
      <c r="E325" s="157" t="s">
        <v>449</v>
      </c>
      <c r="F325" s="158" t="s">
        <v>450</v>
      </c>
      <c r="G325" s="159" t="s">
        <v>361</v>
      </c>
      <c r="H325" s="160">
        <v>5</v>
      </c>
      <c r="I325" s="161"/>
      <c r="J325" s="161">
        <f>ROUND(I325*H325,2)</f>
        <v>0</v>
      </c>
      <c r="K325" s="162"/>
      <c r="L325" s="163"/>
      <c r="M325" s="164" t="s">
        <v>1</v>
      </c>
      <c r="N325" s="165" t="s">
        <v>35</v>
      </c>
      <c r="O325" s="134">
        <v>0</v>
      </c>
      <c r="P325" s="134">
        <f>O325*H325</f>
        <v>0</v>
      </c>
      <c r="Q325" s="134">
        <v>7.1999999999999998E-3</v>
      </c>
      <c r="R325" s="134">
        <f>Q325*H325</f>
        <v>3.5999999999999997E-2</v>
      </c>
      <c r="S325" s="134">
        <v>0</v>
      </c>
      <c r="T325" s="135">
        <f>S325*H325</f>
        <v>0</v>
      </c>
      <c r="AR325" s="136" t="s">
        <v>159</v>
      </c>
      <c r="AT325" s="136" t="s">
        <v>282</v>
      </c>
      <c r="AU325" s="136" t="s">
        <v>80</v>
      </c>
      <c r="AY325" s="16" t="s">
        <v>112</v>
      </c>
      <c r="BE325" s="137">
        <f>IF(N325="základní",J325,0)</f>
        <v>0</v>
      </c>
      <c r="BF325" s="137">
        <f>IF(N325="snížená",J325,0)</f>
        <v>0</v>
      </c>
      <c r="BG325" s="137">
        <f>IF(N325="zákl. přenesená",J325,0)</f>
        <v>0</v>
      </c>
      <c r="BH325" s="137">
        <f>IF(N325="sníž. přenesená",J325,0)</f>
        <v>0</v>
      </c>
      <c r="BI325" s="137">
        <f>IF(N325="nulová",J325,0)</f>
        <v>0</v>
      </c>
      <c r="BJ325" s="16" t="s">
        <v>78</v>
      </c>
      <c r="BK325" s="137">
        <f>ROUND(I325*H325,2)</f>
        <v>0</v>
      </c>
      <c r="BL325" s="16" t="s">
        <v>118</v>
      </c>
      <c r="BM325" s="136" t="s">
        <v>451</v>
      </c>
    </row>
    <row r="326" spans="2:65" s="1" customFormat="1" ht="16.5" customHeight="1" x14ac:dyDescent="0.2">
      <c r="B326" s="124"/>
      <c r="C326" s="125" t="s">
        <v>452</v>
      </c>
      <c r="D326" s="125" t="s">
        <v>114</v>
      </c>
      <c r="E326" s="126" t="s">
        <v>453</v>
      </c>
      <c r="F326" s="127" t="s">
        <v>454</v>
      </c>
      <c r="G326" s="128" t="s">
        <v>455</v>
      </c>
      <c r="H326" s="129">
        <v>1</v>
      </c>
      <c r="I326" s="130"/>
      <c r="J326" s="130">
        <f>ROUND(I326*H326,2)</f>
        <v>0</v>
      </c>
      <c r="K326" s="131"/>
      <c r="L326" s="28"/>
      <c r="M326" s="132" t="s">
        <v>1</v>
      </c>
      <c r="N326" s="133" t="s">
        <v>35</v>
      </c>
      <c r="O326" s="134">
        <v>0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118</v>
      </c>
      <c r="AT326" s="136" t="s">
        <v>114</v>
      </c>
      <c r="AU326" s="136" t="s">
        <v>80</v>
      </c>
      <c r="AY326" s="16" t="s">
        <v>112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78</v>
      </c>
      <c r="BK326" s="137">
        <f>ROUND(I326*H326,2)</f>
        <v>0</v>
      </c>
      <c r="BL326" s="16" t="s">
        <v>118</v>
      </c>
      <c r="BM326" s="136" t="s">
        <v>456</v>
      </c>
    </row>
    <row r="327" spans="2:65" s="11" customFormat="1" ht="22.9" customHeight="1" x14ac:dyDescent="0.2">
      <c r="B327" s="113"/>
      <c r="D327" s="114" t="s">
        <v>69</v>
      </c>
      <c r="E327" s="122" t="s">
        <v>457</v>
      </c>
      <c r="F327" s="122" t="s">
        <v>458</v>
      </c>
      <c r="J327" s="123">
        <f>BK327</f>
        <v>0</v>
      </c>
      <c r="L327" s="113"/>
      <c r="M327" s="117"/>
      <c r="P327" s="118">
        <f>SUM(P328:P329)</f>
        <v>71.364688000000001</v>
      </c>
      <c r="R327" s="118">
        <f>SUM(R328:R329)</f>
        <v>0</v>
      </c>
      <c r="T327" s="119">
        <f>SUM(T328:T329)</f>
        <v>0</v>
      </c>
      <c r="AR327" s="114" t="s">
        <v>78</v>
      </c>
      <c r="AT327" s="120" t="s">
        <v>69</v>
      </c>
      <c r="AU327" s="120" t="s">
        <v>78</v>
      </c>
      <c r="AY327" s="114" t="s">
        <v>112</v>
      </c>
      <c r="BK327" s="121">
        <f>SUM(BK328:BK329)</f>
        <v>0</v>
      </c>
    </row>
    <row r="328" spans="2:65" s="1" customFormat="1" ht="24.2" customHeight="1" x14ac:dyDescent="0.2">
      <c r="B328" s="124"/>
      <c r="C328" s="125" t="s">
        <v>459</v>
      </c>
      <c r="D328" s="125" t="s">
        <v>114</v>
      </c>
      <c r="E328" s="126" t="s">
        <v>460</v>
      </c>
      <c r="F328" s="127" t="s">
        <v>461</v>
      </c>
      <c r="G328" s="128" t="s">
        <v>285</v>
      </c>
      <c r="H328" s="129">
        <v>28.916</v>
      </c>
      <c r="I328" s="130"/>
      <c r="J328" s="130">
        <f>ROUND(I328*H328,2)</f>
        <v>0</v>
      </c>
      <c r="K328" s="131"/>
      <c r="L328" s="28"/>
      <c r="M328" s="132" t="s">
        <v>1</v>
      </c>
      <c r="N328" s="133" t="s">
        <v>35</v>
      </c>
      <c r="O328" s="134">
        <v>1.48</v>
      </c>
      <c r="P328" s="134">
        <f>O328*H328</f>
        <v>42.795679999999997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118</v>
      </c>
      <c r="AT328" s="136" t="s">
        <v>114</v>
      </c>
      <c r="AU328" s="136" t="s">
        <v>80</v>
      </c>
      <c r="AY328" s="16" t="s">
        <v>112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78</v>
      </c>
      <c r="BK328" s="137">
        <f>ROUND(I328*H328,2)</f>
        <v>0</v>
      </c>
      <c r="BL328" s="16" t="s">
        <v>118</v>
      </c>
      <c r="BM328" s="136" t="s">
        <v>462</v>
      </c>
    </row>
    <row r="329" spans="2:65" s="1" customFormat="1" ht="33" customHeight="1" x14ac:dyDescent="0.2">
      <c r="B329" s="124"/>
      <c r="C329" s="125" t="s">
        <v>463</v>
      </c>
      <c r="D329" s="125" t="s">
        <v>114</v>
      </c>
      <c r="E329" s="126" t="s">
        <v>464</v>
      </c>
      <c r="F329" s="127" t="s">
        <v>465</v>
      </c>
      <c r="G329" s="128" t="s">
        <v>285</v>
      </c>
      <c r="H329" s="129">
        <v>28.916</v>
      </c>
      <c r="I329" s="130"/>
      <c r="J329" s="130">
        <f>ROUND(I329*H329,2)</f>
        <v>0</v>
      </c>
      <c r="K329" s="131"/>
      <c r="L329" s="28"/>
      <c r="M329" s="132" t="s">
        <v>1</v>
      </c>
      <c r="N329" s="133" t="s">
        <v>35</v>
      </c>
      <c r="O329" s="134">
        <v>0.98799999999999999</v>
      </c>
      <c r="P329" s="134">
        <f>O329*H329</f>
        <v>28.569008</v>
      </c>
      <c r="Q329" s="134">
        <v>0</v>
      </c>
      <c r="R329" s="134">
        <f>Q329*H329</f>
        <v>0</v>
      </c>
      <c r="S329" s="134">
        <v>0</v>
      </c>
      <c r="T329" s="135">
        <f>S329*H329</f>
        <v>0</v>
      </c>
      <c r="AR329" s="136" t="s">
        <v>118</v>
      </c>
      <c r="AT329" s="136" t="s">
        <v>114</v>
      </c>
      <c r="AU329" s="136" t="s">
        <v>80</v>
      </c>
      <c r="AY329" s="16" t="s">
        <v>112</v>
      </c>
      <c r="BE329" s="137">
        <f>IF(N329="základní",J329,0)</f>
        <v>0</v>
      </c>
      <c r="BF329" s="137">
        <f>IF(N329="snížená",J329,0)</f>
        <v>0</v>
      </c>
      <c r="BG329" s="137">
        <f>IF(N329="zákl. přenesená",J329,0)</f>
        <v>0</v>
      </c>
      <c r="BH329" s="137">
        <f>IF(N329="sníž. přenesená",J329,0)</f>
        <v>0</v>
      </c>
      <c r="BI329" s="137">
        <f>IF(N329="nulová",J329,0)</f>
        <v>0</v>
      </c>
      <c r="BJ329" s="16" t="s">
        <v>78</v>
      </c>
      <c r="BK329" s="137">
        <f>ROUND(I329*H329,2)</f>
        <v>0</v>
      </c>
      <c r="BL329" s="16" t="s">
        <v>118</v>
      </c>
      <c r="BM329" s="136" t="s">
        <v>466</v>
      </c>
    </row>
    <row r="330" spans="2:65" s="11" customFormat="1" ht="25.9" customHeight="1" x14ac:dyDescent="0.2">
      <c r="B330" s="113"/>
      <c r="D330" s="114" t="s">
        <v>69</v>
      </c>
      <c r="E330" s="115" t="s">
        <v>467</v>
      </c>
      <c r="F330" s="115" t="s">
        <v>468</v>
      </c>
      <c r="J330" s="116">
        <f>BK330</f>
        <v>0</v>
      </c>
      <c r="L330" s="113"/>
      <c r="M330" s="117"/>
      <c r="P330" s="118">
        <f>P331</f>
        <v>0</v>
      </c>
      <c r="R330" s="118">
        <f>R331</f>
        <v>0</v>
      </c>
      <c r="T330" s="119">
        <f>T331</f>
        <v>0</v>
      </c>
      <c r="AR330" s="114" t="s">
        <v>118</v>
      </c>
      <c r="AT330" s="120" t="s">
        <v>69</v>
      </c>
      <c r="AU330" s="120" t="s">
        <v>70</v>
      </c>
      <c r="AY330" s="114" t="s">
        <v>112</v>
      </c>
      <c r="BK330" s="121">
        <f>BK331</f>
        <v>0</v>
      </c>
    </row>
    <row r="331" spans="2:65" s="11" customFormat="1" ht="22.9" customHeight="1" x14ac:dyDescent="0.2">
      <c r="B331" s="113"/>
      <c r="D331" s="114" t="s">
        <v>69</v>
      </c>
      <c r="E331" s="122" t="s">
        <v>469</v>
      </c>
      <c r="F331" s="122" t="s">
        <v>470</v>
      </c>
      <c r="J331" s="123">
        <f>BK331</f>
        <v>0</v>
      </c>
      <c r="L331" s="113"/>
      <c r="M331" s="117"/>
      <c r="P331" s="118">
        <f>SUM(P332:P334)</f>
        <v>0</v>
      </c>
      <c r="R331" s="118">
        <f>SUM(R332:R334)</f>
        <v>0</v>
      </c>
      <c r="T331" s="119">
        <f>SUM(T332:T334)</f>
        <v>0</v>
      </c>
      <c r="AR331" s="114" t="s">
        <v>118</v>
      </c>
      <c r="AT331" s="120" t="s">
        <v>69</v>
      </c>
      <c r="AU331" s="120" t="s">
        <v>78</v>
      </c>
      <c r="AY331" s="114" t="s">
        <v>112</v>
      </c>
      <c r="BK331" s="121">
        <f>SUM(BK332:BK334)</f>
        <v>0</v>
      </c>
    </row>
    <row r="332" spans="2:65" s="1" customFormat="1" ht="33" customHeight="1" x14ac:dyDescent="0.2">
      <c r="B332" s="124"/>
      <c r="C332" s="125" t="s">
        <v>471</v>
      </c>
      <c r="D332" s="125" t="s">
        <v>114</v>
      </c>
      <c r="E332" s="126" t="s">
        <v>472</v>
      </c>
      <c r="F332" s="127" t="s">
        <v>473</v>
      </c>
      <c r="G332" s="128" t="s">
        <v>285</v>
      </c>
      <c r="H332" s="129">
        <v>520.11500000000001</v>
      </c>
      <c r="I332" s="130"/>
      <c r="J332" s="130">
        <f>ROUND(I332*H332,2)</f>
        <v>0</v>
      </c>
      <c r="K332" s="131"/>
      <c r="L332" s="28"/>
      <c r="M332" s="132" t="s">
        <v>1</v>
      </c>
      <c r="N332" s="133" t="s">
        <v>35</v>
      </c>
      <c r="O332" s="134">
        <v>0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118</v>
      </c>
      <c r="AT332" s="136" t="s">
        <v>114</v>
      </c>
      <c r="AU332" s="136" t="s">
        <v>80</v>
      </c>
      <c r="AY332" s="16" t="s">
        <v>112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6" t="s">
        <v>78</v>
      </c>
      <c r="BK332" s="137">
        <f>ROUND(I332*H332,2)</f>
        <v>0</v>
      </c>
      <c r="BL332" s="16" t="s">
        <v>118</v>
      </c>
      <c r="BM332" s="136" t="s">
        <v>474</v>
      </c>
    </row>
    <row r="333" spans="2:65" s="12" customFormat="1" x14ac:dyDescent="0.2">
      <c r="B333" s="138"/>
      <c r="D333" s="139" t="s">
        <v>120</v>
      </c>
      <c r="E333" s="140" t="s">
        <v>1</v>
      </c>
      <c r="F333" s="141" t="s">
        <v>475</v>
      </c>
      <c r="H333" s="142">
        <v>520.11500000000001</v>
      </c>
      <c r="L333" s="138"/>
      <c r="M333" s="143"/>
      <c r="T333" s="144"/>
      <c r="AT333" s="140" t="s">
        <v>120</v>
      </c>
      <c r="AU333" s="140" t="s">
        <v>80</v>
      </c>
      <c r="AV333" s="12" t="s">
        <v>80</v>
      </c>
      <c r="AW333" s="12" t="s">
        <v>27</v>
      </c>
      <c r="AX333" s="12" t="s">
        <v>70</v>
      </c>
      <c r="AY333" s="140" t="s">
        <v>112</v>
      </c>
    </row>
    <row r="334" spans="2:65" s="13" customFormat="1" x14ac:dyDescent="0.2">
      <c r="B334" s="145"/>
      <c r="D334" s="139" t="s">
        <v>120</v>
      </c>
      <c r="E334" s="146" t="s">
        <v>1</v>
      </c>
      <c r="F334" s="147" t="s">
        <v>122</v>
      </c>
      <c r="H334" s="148">
        <v>520.11500000000001</v>
      </c>
      <c r="L334" s="145"/>
      <c r="M334" s="166"/>
      <c r="N334" s="167"/>
      <c r="O334" s="167"/>
      <c r="P334" s="167"/>
      <c r="Q334" s="167"/>
      <c r="R334" s="167"/>
      <c r="S334" s="167"/>
      <c r="T334" s="168"/>
      <c r="AT334" s="146" t="s">
        <v>120</v>
      </c>
      <c r="AU334" s="146" t="s">
        <v>80</v>
      </c>
      <c r="AV334" s="13" t="s">
        <v>118</v>
      </c>
      <c r="AW334" s="13" t="s">
        <v>27</v>
      </c>
      <c r="AX334" s="13" t="s">
        <v>78</v>
      </c>
      <c r="AY334" s="146" t="s">
        <v>112</v>
      </c>
    </row>
    <row r="335" spans="2:65" s="1" customFormat="1" ht="6.95" customHeight="1" x14ac:dyDescent="0.2">
      <c r="B335" s="40"/>
      <c r="C335" s="41"/>
      <c r="D335" s="41"/>
      <c r="E335" s="41"/>
      <c r="F335" s="41"/>
      <c r="G335" s="41"/>
      <c r="H335" s="41"/>
      <c r="I335" s="41"/>
      <c r="J335" s="41"/>
      <c r="K335" s="41"/>
      <c r="L335" s="28"/>
    </row>
  </sheetData>
  <autoFilter ref="C123:K33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01 Havárie odvodnění</vt:lpstr>
      <vt:lpstr>'01 - SO 01 Havárie odvodnění'!Názvy_tisku</vt:lpstr>
      <vt:lpstr>'Rekapitulace stavby'!Názvy_tisku</vt:lpstr>
      <vt:lpstr>'01 - SO 01 Havárie odvodnění'!Oblast_tisku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Marek Pejchal</cp:lastModifiedBy>
  <dcterms:created xsi:type="dcterms:W3CDTF">2022-10-27T06:27:34Z</dcterms:created>
  <dcterms:modified xsi:type="dcterms:W3CDTF">2023-10-23T12:21:15Z</dcterms:modified>
</cp:coreProperties>
</file>